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 firstSheet="1" activeTab="5"/>
  </bookViews>
  <sheets>
    <sheet name="Alert" sheetId="5" state="hidden" r:id="rId1"/>
    <sheet name="Summary" sheetId="17" r:id="rId2"/>
    <sheet name="Balance Sheet" sheetId="1" r:id="rId3"/>
    <sheet name="Budget vs actual" sheetId="9" r:id="rId4"/>
    <sheet name="Monthly " sheetId="11" r:id="rId5"/>
    <sheet name="YTD" sheetId="13" r:id="rId6"/>
    <sheet name="Cashflow" sheetId="15" r:id="rId7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'Balance Sheet'!$A:$E,'Balance Sheet'!$1:$2</definedName>
    <definedName name="_xlnm.Print_Titles" localSheetId="3">'Budget vs actual'!$A:$E,'Budget vs actual'!$1:$2</definedName>
    <definedName name="_xlnm.Print_Titles" localSheetId="6">Cashflow!$A:$E,Cashflow!$1:$1</definedName>
    <definedName name="_xlnm.Print_Titles" localSheetId="4">'Monthly '!$A:$D,'Monthly '!$1:$2</definedName>
    <definedName name="_xlnm.Print_Titles" localSheetId="5">YTD!$A:$D,YTD!$1:$2</definedName>
    <definedName name="QB_COLUMN_29" localSheetId="6" hidden="1">Cashflow!$F$1</definedName>
    <definedName name="QB_COLUMN_59200" localSheetId="2" hidden="1">'Balance Sheet'!$F$2</definedName>
    <definedName name="QB_COLUMN_59200" localSheetId="3" hidden="1">'Budget vs actual'!$F$2</definedName>
    <definedName name="QB_COLUMN_59200" localSheetId="4" hidden="1">'Monthly '!$E$2</definedName>
    <definedName name="QB_COLUMN_59200" localSheetId="5" hidden="1">YTD!$E$2</definedName>
    <definedName name="QB_COLUMN_61210" localSheetId="2" hidden="1">'Balance Sheet'!$H$2</definedName>
    <definedName name="QB_COLUMN_61210" localSheetId="4" hidden="1">'Monthly '!$G$2</definedName>
    <definedName name="QB_COLUMN_61210" localSheetId="5" hidden="1">YTD!$G$2</definedName>
    <definedName name="QB_COLUMN_63620" localSheetId="2" hidden="1">'Balance Sheet'!$J$2</definedName>
    <definedName name="QB_COLUMN_63620" localSheetId="3" hidden="1">'Budget vs actual'!$J$2</definedName>
    <definedName name="QB_COLUMN_63620" localSheetId="4" hidden="1">'Monthly '!$I$2</definedName>
    <definedName name="QB_COLUMN_63620" localSheetId="5" hidden="1">YTD!$I$2</definedName>
    <definedName name="QB_COLUMN_76210" localSheetId="3" hidden="1">'Budget vs actual'!$H$2</definedName>
    <definedName name="QB_DATA_0" localSheetId="2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3" hidden="1">'Budget vs actual'!$4:$4,'Budget vs actual'!$6:$6,'Budget vs actual'!$7:$7,'Budget vs actual'!$8:$8,'Budget vs actual'!$9:$9,'Budget vs actual'!$10:$10,'Budget vs actual'!$11:$11,'Budget vs actual'!$14:$14,'Budget vs actual'!$15:$15,'Budget vs actual'!$16:$16,'Budget vs actual'!$18:$18,'Budget vs actual'!$23:$23,'Budget vs actual'!$24:$24,'Budget vs actual'!$25:$25,'Budget vs actual'!$26:$26,'Budget vs actual'!$29:$29</definedName>
    <definedName name="QB_DATA_0" localSheetId="6" hidden="1">Cashflow!$3:$3,Cashflow!#REF!,Cashflow!$6:$6,Cashflow!$7:$7,Cashflow!$8:$8,Cashflow!$9:$9,Cashflow!#REF!,Cashflow!#REF!,Cashflow!#REF!,Cashflow!$10:$10,Cashflow!$13:$13,Cashflow!#REF!,Cashflow!#REF!,Cashflow!#REF!,Cashflow!#REF!,Cashflow!#REF!</definedName>
    <definedName name="QB_DATA_0" localSheetId="4" hidden="1">'Monthly '!$4:$4,'Monthly '!$5:$5,'Monthly '!$6:$6,'Monthly '!$7:$7,'Monthly '!$11:$11,'Monthly '!$12:$12,'Monthly '!$13:$13,'Monthly '!$14:$14,'Monthly '!$15:$15,'Monthly '!$16:$16,'Monthly '!$17:$17</definedName>
    <definedName name="QB_DATA_0" localSheetId="5" hidden="1">YTD!$4:$4,YTD!$5:$5,YTD!$6:$6,YTD!$7:$7,YTD!$11:$11,YTD!$12:$12,YTD!$13:$13,YTD!$14:$14,YTD!$15:$15,YTD!$16:$16,YTD!$17:$17</definedName>
    <definedName name="QB_DATA_1" localSheetId="2" hidden="1">'Balance Sheet'!$29:$29,'Balance Sheet'!$30:$30,'Balance Sheet'!$31:$31,'Balance Sheet'!$34:$34,'Balance Sheet'!$35:$35,'Balance Sheet'!$36:$36,'Balance Sheet'!$37:$37,'Balance Sheet'!$44:$44,'Balance Sheet'!$47:$47,'Balance Sheet'!$48:$48,'Balance Sheet'!$49:$49,'Balance Sheet'!$50:$50,'Balance Sheet'!$51:$51,'Balance Sheet'!$52:$52,'Balance Sheet'!$53:$53,'Balance Sheet'!$54:$54</definedName>
    <definedName name="QB_DATA_1" localSheetId="3" hidden="1">'Budget vs actual'!$30:$30,'Budget vs actual'!$31:$31,'Budget vs actual'!$32:$32,'Budget vs actual'!$33:$33,'Budget vs actual'!$34:$34,'Budget vs actual'!$35:$35,'Budget vs actual'!$38:$38,'Budget vs actual'!$39:$39,'Budget vs actual'!$40:$40,'Budget vs actual'!$41:$41,'Budget vs actual'!$42:$42,'Budget vs actual'!$43:$43,'Budget vs actual'!$44:$44,'Budget vs actual'!$47:$47,'Budget vs actual'!$48:$48,'Budget vs actual'!$49:$49</definedName>
    <definedName name="QB_DATA_1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2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Sheet'!$73:$73,'Balance Sheet'!$74:$74</definedName>
    <definedName name="QB_DATA_2" localSheetId="3" hidden="1">'Budget vs actual'!$50:$50,'Budget vs actual'!$51:$51,'Budget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actual'!$63:$63,'Budget vs actual'!$66:$66,'Budget vs actual'!$67:$67</definedName>
    <definedName name="QB_DATA_2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3" hidden="1">'Budget vs actual'!$68:$68,'Budget vs actual'!$69:$69,'Budget vs actual'!$70:$70,'Budget vs actual'!$71:$71,'Budget vs actual'!$72:$72,'Budget vs actual'!$73:$73,'Budget vs actual'!$74:$74,'Budget vs actual'!$77:$77,'Budget vs actual'!$78:$78,'Budget vs actual'!$79:$79,'Budget vs actual'!$80:$80,'Budget vs actual'!$83:$83,'Budget vs actual'!$84:$84,'Budget vs actual'!$85:$85,'Budget vs actual'!$86:$86,'Budget vs actual'!$87:$87</definedName>
    <definedName name="QB_DATA_3" localSheetId="6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3" hidden="1">'Budget vs actual'!$88:$88,'Budget vs actual'!$89:$89,'Budget vs actual'!$90:$90,'Budget vs actual'!$91:$91,'Budget vs actual'!$92:$92,'Budget vs actual'!$93:$93,'Budget vs actual'!$94:$94,'Budget vs actual'!$95:$95,'Budget vs actual'!$96:$96</definedName>
    <definedName name="QB_DATA_4" localSheetId="6" hidden="1">Cashflow!#REF!,Cashflow!#REF!,Cashflow!#REF!,Cashflow!#REF!,Cashflow!#REF!,Cashflow!#REF!,Cashflow!#REF!,Cashflow!#REF!,Cashflow!#REF!,Cashflow!#REF!,Cashflow!$14:$14,Cashflow!$17:$17,Cashflow!$18:$18,Cashflow!$19:$19,Cashflow!$20:$20,Cashflow!$21:$21</definedName>
    <definedName name="QB_DATA_5" localSheetId="6" hidden="1">Cashflow!$22:$22,Cashflow!$23:$23,Cashflow!$24:$24,Cashflow!$27:$27</definedName>
    <definedName name="QB_FORMULA_0" localSheetId="2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3" hidden="1">'Budget vs actual'!$J$4,'Budget vs actual'!$J$6,'Budget vs actual'!$J$7,'Budget vs actual'!$J$8,'Budget vs actual'!$J$9,'Budget vs actual'!$J$10,'Budget vs actual'!$F$12,'Budget vs actual'!$H$12,'Budget vs actual'!$J$12,'Budget vs actual'!$J$14,'Budget vs actual'!$J$16,'Budget vs actual'!$F$17,'Budget vs actual'!$H$17,'Budget vs actual'!$J$17,'Budget vs actual'!$J$18,'Budget vs actual'!$F$19</definedName>
    <definedName name="QB_FORMULA_0" localSheetId="6" hidden="1">Cashflow!$F$11,Cashflow!$F$15,Cashflow!$F$25,Cashflow!$F$26,Cashflow!$F$28</definedName>
    <definedName name="QB_FORMULA_0" localSheetId="4" hidden="1">'Monthly '!$I$4,'Monthly '!$I$5,'Monthly '!$I$6,'Monthly '!$I$7,'Monthly '!$E$8,'Monthly '!$G$8,'Monthly '!$I$8,'Monthly '!$E$9,'Monthly '!$G$9,'Monthly '!$I$9,'Monthly '!$I$11,'Monthly '!$I$12,'Monthly '!$I$13,'Monthly '!$I$14,'Monthly '!$I$15,'Monthly '!$I$16</definedName>
    <definedName name="QB_FORMULA_0" localSheetId="5" hidden="1">YTD!$I$4,YTD!$I$5,YTD!$I$6,YTD!$I$7,YTD!$E$8,YTD!$G$8,YTD!$I$8,YTD!$E$9,YTD!$G$9,YTD!$I$9,YTD!$I$11,YTD!$I$12,YTD!$I$13,YTD!$I$14,YTD!$I$15,YTD!$I$16</definedName>
    <definedName name="QB_FORMULA_1" localSheetId="2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3" hidden="1">'Budget vs actual'!$H$19,'Budget vs actual'!$J$19,'Budget vs actual'!$F$20,'Budget vs actual'!$H$20,'Budget vs actual'!$J$20,'Budget vs actual'!$J$23,'Budget vs actual'!$J$24,'Budget vs actual'!$J$25,'Budget vs actual'!$J$26,'Budget vs actual'!$F$27,'Budget vs actual'!$H$27,'Budget vs actual'!$J$27,'Budget vs actual'!$J$29,'Budget vs actual'!$J$30,'Budget vs actual'!$J$31,'Budget vs actual'!$J$32</definedName>
    <definedName name="QB_FORMULA_1" localSheetId="4" hidden="1">'Monthly '!$I$17,'Monthly '!$E$18,'Monthly '!$G$18,'Monthly '!$I$18,'Monthly '!$E$19,'Monthly '!$G$19,'Monthly '!$I$19</definedName>
    <definedName name="QB_FORMULA_1" localSheetId="5" hidden="1">YTD!$I$17,YTD!$E$18,YTD!$G$18,YTD!$I$18,YTD!$E$19,YTD!$G$19,YTD!$I$19</definedName>
    <definedName name="QB_FORMULA_2" localSheetId="2" hidden="1">'Balance Sheet'!$H$32,'Balance Sheet'!$J$32,'Balance Sheet'!$J$34,'Balance Sheet'!$J$35,'Balance Sheet'!$J$36,'Balance Sheet'!$J$37,'Balance Sheet'!$F$38,'Balance Sheet'!$H$38,'Balance Sheet'!$J$38,'Balance Sheet'!$F$39,'Balance Sheet'!$H$39,'Balance Sheet'!$J$39,'Balance Sheet'!$J$44,'Balance Sheet'!$F$45,'Balance Sheet'!$H$45,'Balance Sheet'!$J$45</definedName>
    <definedName name="QB_FORMULA_2" localSheetId="3" hidden="1">'Budget vs actual'!$J$33,'Budget vs actual'!$J$34,'Budget vs actual'!$J$35,'Budget vs actual'!$F$36,'Budget vs actual'!$H$36,'Budget vs actual'!$J$36,'Budget vs actual'!$J$38,'Budget vs actual'!$J$39,'Budget vs actual'!$J$40,'Budget vs actual'!$J$41,'Budget vs actual'!$J$42,'Budget vs actual'!$J$43,'Budget vs actual'!$J$44,'Budget vs actual'!$F$45,'Budget vs actual'!$H$45,'Budget vs actual'!$J$45</definedName>
    <definedName name="QB_FORMULA_3" localSheetId="2" hidden="1">'Balance Sheet'!$J$47,'Balance Sheet'!$J$48,'Balance Sheet'!$J$49,'Balance Sheet'!$J$50,'Balance Sheet'!$J$51,'Balance Sheet'!$J$52,'Balance Sheet'!$J$53,'Balance Sheet'!$J$54,'Balance Sheet'!$F$55,'Balance Sheet'!$H$55,'Balance Sheet'!$J$55,'Balance Sheet'!$F$56,'Balance Sheet'!$H$56,'Balance Sheet'!$J$56,'Balance Sheet'!$J$58,'Balance Sheet'!$J$59</definedName>
    <definedName name="QB_FORMULA_3" localSheetId="3" hidden="1">'Budget vs actual'!$J$47,'Budget vs actual'!$J$48,'Budget vs actual'!$J$49,'Budget vs actual'!$J$50,'Budget vs actual'!$J$51,'Budget vs actual'!$J$52,'Budget vs actual'!$J$53,'Budget vs actual'!$J$54,'Budget vs actual'!$J$55,'Budget vs actual'!$J$56,'Budget vs actual'!$J$57,'Budget vs actual'!$J$58,'Budget vs actual'!$J$59,'Budget vs actual'!$J$60,'Budget vs actual'!$J$61,'Budget vs actual'!$J$62</definedName>
    <definedName name="QB_FORMULA_4" localSheetId="2" hidden="1">'Balance Sheet'!$J$60,'Balance Sheet'!$J$61,'Balance Sheet'!$J$62,'Balance Sheet'!$J$63,'Balance Sheet'!$J$64,'Balance Sheet'!$J$65,'Balance Sheet'!$J$66,'Balance Sheet'!$J$67,'Balance Sheet'!$J$68,'Balance Sheet'!$J$69,'Balance Sheet'!$F$70,'Balance Sheet'!$H$70,'Balance Sheet'!$J$70,'Balance Sheet'!$F$71,'Balance Sheet'!$H$71,'Balance Sheet'!$J$71</definedName>
    <definedName name="QB_FORMULA_4" localSheetId="3" hidden="1">'Budget vs actual'!$J$63,'Budget vs actual'!$F$64,'Budget vs actual'!$H$64,'Budget vs actual'!$J$64,'Budget vs actual'!$J$66,'Budget vs actual'!$J$67,'Budget vs actual'!$J$68,'Budget vs actual'!$J$69,'Budget vs actual'!$J$70,'Budget vs actual'!$J$71,'Budget vs actual'!$J$72,'Budget vs actual'!$J$73,'Budget vs actual'!$J$74,'Budget vs actual'!$F$75,'Budget vs actual'!$H$75,'Budget vs actual'!$J$75</definedName>
    <definedName name="QB_FORMULA_5" localSheetId="2" hidden="1">'Balance Sheet'!$J$73,'Balance Sheet'!$J$74,'Balance Sheet'!$F$75,'Balance Sheet'!$H$75,'Balance Sheet'!$J$75,'Balance Sheet'!$F$76,'Balance Sheet'!$H$76,'Balance Sheet'!$J$76</definedName>
    <definedName name="QB_FORMULA_5" localSheetId="3" hidden="1">'Budget vs actual'!$J$77,'Budget vs actual'!$J$78,'Budget vs actual'!$J$79,'Budget vs actual'!$J$80,'Budget vs actual'!$F$81,'Budget vs actual'!$H$81,'Budget vs actual'!$J$81,'Budget vs actual'!$J$83,'Budget vs actual'!$J$84,'Budget vs actual'!$J$85,'Budget vs actual'!$J$86,'Budget vs actual'!$J$87,'Budget vs actual'!$J$88,'Budget vs actual'!$J$89,'Budget vs actual'!$J$90,'Budget vs actual'!$J$91</definedName>
    <definedName name="QB_FORMULA_6" localSheetId="3" hidden="1">'Budget vs actual'!$J$92,'Budget vs actual'!$J$93,'Budget vs actual'!$J$94,'Budget vs actual'!$J$95,'Budget vs actual'!$J$96,'Budget vs actual'!$F$97,'Budget vs actual'!$H$97,'Budget vs actual'!$J$97,'Budget vs actual'!$F$98,'Budget vs actual'!$H$98,'Budget vs actual'!$J$98,'Budget vs actual'!$F$99,'Budget vs actual'!$H$99,'Budget vs actual'!$J$99</definedName>
    <definedName name="QB_ROW_1" localSheetId="2" hidden="1">'Balance Sheet'!$A$3</definedName>
    <definedName name="QB_ROW_10031" localSheetId="2" hidden="1">'Balance Sheet'!$D$43</definedName>
    <definedName name="QB_ROW_1011" localSheetId="2" hidden="1">'Balance Sheet'!$B$4</definedName>
    <definedName name="QB_ROW_10331" localSheetId="2" hidden="1">'Balance Sheet'!$D$45</definedName>
    <definedName name="QB_ROW_105230" localSheetId="6" hidden="1">Cashflow!#REF!</definedName>
    <definedName name="QB_ROW_106230" localSheetId="6" hidden="1">Cashflow!#REF!</definedName>
    <definedName name="QB_ROW_107340" localSheetId="3" hidden="1">'Budget vs actual'!$E$11</definedName>
    <definedName name="QB_ROW_117230" localSheetId="6" hidden="1">Cashflow!#REF!</definedName>
    <definedName name="QB_ROW_118240" localSheetId="3" hidden="1">'Budget vs actual'!$E$14</definedName>
    <definedName name="QB_ROW_12031" localSheetId="2" hidden="1">'Balance Sheet'!$D$46</definedName>
    <definedName name="QB_ROW_122240" localSheetId="3" hidden="1">'Budget vs actual'!$E$23</definedName>
    <definedName name="QB_ROW_12331" localSheetId="2" hidden="1">'Balance Sheet'!$D$55</definedName>
    <definedName name="QB_ROW_125240" localSheetId="3" hidden="1">'Budget vs actual'!$E$24</definedName>
    <definedName name="QB_ROW_128230" localSheetId="6" hidden="1">Cashflow!#REF!</definedName>
    <definedName name="QB_ROW_129240" localSheetId="3" hidden="1">'Budget vs actual'!$E$25</definedName>
    <definedName name="QB_ROW_13021" localSheetId="2" hidden="1">'Balance Sheet'!$C$57</definedName>
    <definedName name="QB_ROW_130240" localSheetId="3" hidden="1">'Budget vs actual'!$E$26</definedName>
    <definedName name="QB_ROW_1311" localSheetId="2" hidden="1">'Balance Sheet'!$B$21</definedName>
    <definedName name="QB_ROW_132240" localSheetId="3" hidden="1">'Budget vs actual'!$E$29</definedName>
    <definedName name="QB_ROW_13321" localSheetId="2" hidden="1">'Balance Sheet'!$C$70</definedName>
    <definedName name="QB_ROW_133240" localSheetId="3" hidden="1">'Budget vs actual'!$E$30</definedName>
    <definedName name="QB_ROW_138240" localSheetId="3" hidden="1">'Budget vs actual'!$E$31</definedName>
    <definedName name="QB_ROW_14011" localSheetId="2" hidden="1">'Balance Sheet'!$B$72</definedName>
    <definedName name="QB_ROW_142030" localSheetId="3" hidden="1">'Budget vs actual'!$D$28</definedName>
    <definedName name="QB_ROW_142330" localSheetId="3" hidden="1">'Budget vs actual'!$D$36</definedName>
    <definedName name="QB_ROW_142330" localSheetId="4" hidden="1">'Monthly '!$D$12</definedName>
    <definedName name="QB_ROW_142330" localSheetId="5" hidden="1">YTD!$D$12</definedName>
    <definedName name="QB_ROW_143030" localSheetId="3" hidden="1">'Budget vs actual'!$D$22</definedName>
    <definedName name="QB_ROW_14311" localSheetId="2" hidden="1">'Balance Sheet'!$B$75</definedName>
    <definedName name="QB_ROW_143330" localSheetId="3" hidden="1">'Budget vs actual'!$D$27</definedName>
    <definedName name="QB_ROW_143330" localSheetId="4" hidden="1">'Monthly '!$D$11</definedName>
    <definedName name="QB_ROW_143330" localSheetId="5" hidden="1">YTD!$D$11</definedName>
    <definedName name="QB_ROW_145240" localSheetId="3" hidden="1">'Budget vs actual'!$E$51</definedName>
    <definedName name="QB_ROW_149230" localSheetId="6" hidden="1">Cashflow!#REF!</definedName>
    <definedName name="QB_ROW_150240" localSheetId="3" hidden="1">'Budget vs actual'!$E$52</definedName>
    <definedName name="QB_ROW_153240" localSheetId="3" hidden="1">'Budget vs actual'!$E$57</definedName>
    <definedName name="QB_ROW_154240" localSheetId="3" hidden="1">'Budget vs actual'!$E$59</definedName>
    <definedName name="QB_ROW_156030" localSheetId="3" hidden="1">'Budget vs actual'!$D$82</definedName>
    <definedName name="QB_ROW_156330" localSheetId="3" hidden="1">'Budget vs actual'!$D$97</definedName>
    <definedName name="QB_ROW_156330" localSheetId="4" hidden="1">'Monthly '!$D$17</definedName>
    <definedName name="QB_ROW_156330" localSheetId="5" hidden="1">YTD!$D$17</definedName>
    <definedName name="QB_ROW_157240" localSheetId="3" hidden="1">'Budget vs actual'!$E$32</definedName>
    <definedName name="QB_ROW_159240" localSheetId="3" hidden="1">'Budget vs actual'!$E$34</definedName>
    <definedName name="QB_ROW_161240" localSheetId="3" hidden="1">'Budget vs actual'!$E$35</definedName>
    <definedName name="QB_ROW_163030" localSheetId="3" hidden="1">'Budget vs actual'!$D$65</definedName>
    <definedName name="QB_ROW_163330" localSheetId="3" hidden="1">'Budget vs actual'!$D$75</definedName>
    <definedName name="QB_ROW_163330" localSheetId="4" hidden="1">'Monthly '!$D$15</definedName>
    <definedName name="QB_ROW_163330" localSheetId="5" hidden="1">YTD!$D$15</definedName>
    <definedName name="QB_ROW_164240" localSheetId="3" hidden="1">'Budget vs actual'!$E$66</definedName>
    <definedName name="QB_ROW_165240" localSheetId="3" hidden="1">'Budget vs actual'!$E$69</definedName>
    <definedName name="QB_ROW_169240" localSheetId="3" hidden="1">'Budget vs actual'!$E$71</definedName>
    <definedName name="QB_ROW_170240" localSheetId="3" hidden="1">'Budget vs actual'!$E$72</definedName>
    <definedName name="QB_ROW_17221" localSheetId="2" hidden="1">'Balance Sheet'!$C$74</definedName>
    <definedName name="QB_ROW_17231" localSheetId="6" hidden="1">Cashflow!$D$3</definedName>
    <definedName name="QB_ROW_176240" localSheetId="3" hidden="1">'Budget vs actual'!$E$54</definedName>
    <definedName name="QB_ROW_177240" localSheetId="3" hidden="1">'Budget vs actual'!$E$48</definedName>
    <definedName name="QB_ROW_178240" localSheetId="3" hidden="1">'Budget vs actual'!$E$49</definedName>
    <definedName name="QB_ROW_179230" localSheetId="2" hidden="1">'Balance Sheet'!$D$19</definedName>
    <definedName name="QB_ROW_182240" localSheetId="3" hidden="1">'Budget vs actual'!$E$33</definedName>
    <definedName name="QB_ROW_18301" localSheetId="3" hidden="1">'Budget vs actual'!$A$99</definedName>
    <definedName name="QB_ROW_18301" localSheetId="4" hidden="1">'Monthly '!$A$19</definedName>
    <definedName name="QB_ROW_18301" localSheetId="5" hidden="1">YTD!$A$19</definedName>
    <definedName name="QB_ROW_184240" localSheetId="3" hidden="1">'Budget vs actual'!$E$79</definedName>
    <definedName name="QB_ROW_186240" localSheetId="3" hidden="1">'Budget vs actual'!$E$96</definedName>
    <definedName name="QB_ROW_189240" localSheetId="3" hidden="1">'Budget vs actual'!$E$93</definedName>
    <definedName name="QB_ROW_190330" localSheetId="3" hidden="1">'Budget vs actual'!$D$18</definedName>
    <definedName name="QB_ROW_190330" localSheetId="4" hidden="1">'Monthly '!$D$7</definedName>
    <definedName name="QB_ROW_190330" localSheetId="5" hidden="1">YTD!$D$7</definedName>
    <definedName name="QB_ROW_192230" localSheetId="3" hidden="1">'Budget vs actual'!$D$4</definedName>
    <definedName name="QB_ROW_192230" localSheetId="4" hidden="1">'Monthly '!$D$4</definedName>
    <definedName name="QB_ROW_192230" localSheetId="5" hidden="1">YTD!$D$4</definedName>
    <definedName name="QB_ROW_193030" localSheetId="3" hidden="1">'Budget vs actual'!$D$76</definedName>
    <definedName name="QB_ROW_193330" localSheetId="3" hidden="1">'Budget vs actual'!$D$81</definedName>
    <definedName name="QB_ROW_193330" localSheetId="4" hidden="1">'Monthly '!$D$16</definedName>
    <definedName name="QB_ROW_193330" localSheetId="5" hidden="1">YTD!$D$16</definedName>
    <definedName name="QB_ROW_194240" localSheetId="3" hidden="1">'Budget vs actual'!$E$84</definedName>
    <definedName name="QB_ROW_195240" localSheetId="3" hidden="1">'Budget vs actual'!$E$89</definedName>
    <definedName name="QB_ROW_196340" localSheetId="3" hidden="1">'Budget vs actual'!$E$63</definedName>
    <definedName name="QB_ROW_197030" localSheetId="3" hidden="1">'Budget vs actual'!$D$46</definedName>
    <definedName name="QB_ROW_197330" localSheetId="3" hidden="1">'Budget vs actual'!$D$64</definedName>
    <definedName name="QB_ROW_197330" localSheetId="4" hidden="1">'Monthly '!$D$14</definedName>
    <definedName name="QB_ROW_197330" localSheetId="5" hidden="1">YTD!$D$14</definedName>
    <definedName name="QB_ROW_20022" localSheetId="3" hidden="1">'Budget vs actual'!$C$3</definedName>
    <definedName name="QB_ROW_20022" localSheetId="4" hidden="1">'Monthly '!$C$3</definedName>
    <definedName name="QB_ROW_20022" localSheetId="5" hidden="1">YTD!$C$3</definedName>
    <definedName name="QB_ROW_200230" localSheetId="2" hidden="1">'Balance Sheet'!$D$67</definedName>
    <definedName name="QB_ROW_200230" localSheetId="6" hidden="1">Cashflow!$D$24</definedName>
    <definedName name="QB_ROW_201240" localSheetId="3" hidden="1">'Budget vs actual'!$E$94</definedName>
    <definedName name="QB_ROW_2021" localSheetId="2" hidden="1">'Balance Sheet'!$C$5</definedName>
    <definedName name="QB_ROW_202240" localSheetId="3" hidden="1">'Budget vs actual'!$E$85</definedName>
    <definedName name="QB_ROW_20322" localSheetId="3" hidden="1">'Budget vs actual'!$C$19</definedName>
    <definedName name="QB_ROW_20322" localSheetId="4" hidden="1">'Monthly '!$C$8</definedName>
    <definedName name="QB_ROW_20322" localSheetId="5" hidden="1">YTD!$C$8</definedName>
    <definedName name="QB_ROW_205230" localSheetId="6" hidden="1">Cashflow!#REF!</definedName>
    <definedName name="QB_ROW_208240" localSheetId="3" hidden="1">'Budget vs actual'!$E$62</definedName>
    <definedName name="QB_ROW_209240" localSheetId="3" hidden="1">'Budget vs actual'!$E$95</definedName>
    <definedName name="QB_ROW_21022" localSheetId="3" hidden="1">'Budget vs actual'!$C$21</definedName>
    <definedName name="QB_ROW_21022" localSheetId="4" hidden="1">'Monthly '!$C$10</definedName>
    <definedName name="QB_ROW_21022" localSheetId="5" hidden="1">YTD!$C$10</definedName>
    <definedName name="QB_ROW_211240" localSheetId="3" hidden="1">'Budget vs actual'!$E$92</definedName>
    <definedName name="QB_ROW_212030" localSheetId="3" hidden="1">'Budget vs actual'!$D$5</definedName>
    <definedName name="QB_ROW_212330" localSheetId="3" hidden="1">'Budget vs actual'!$D$12</definedName>
    <definedName name="QB_ROW_212330" localSheetId="4" hidden="1">'Monthly '!$D$5</definedName>
    <definedName name="QB_ROW_212330" localSheetId="5" hidden="1">YTD!$D$5</definedName>
    <definedName name="QB_ROW_21322" localSheetId="3" hidden="1">'Budget vs actual'!$C$98</definedName>
    <definedName name="QB_ROW_21322" localSheetId="4" hidden="1">'Monthly '!$C$18</definedName>
    <definedName name="QB_ROW_21322" localSheetId="5" hidden="1">YTD!$C$18</definedName>
    <definedName name="QB_ROW_213240" localSheetId="3" hidden="1">'Budget vs actual'!$E$61</definedName>
    <definedName name="QB_ROW_2321" localSheetId="2" hidden="1">'Balance Sheet'!$C$7</definedName>
    <definedName name="QB_ROW_233330" localSheetId="2" hidden="1">'Balance Sheet'!$D$6</definedName>
    <definedName name="QB_ROW_235230" localSheetId="6" hidden="1">Cashflow!#REF!</definedName>
    <definedName name="QB_ROW_236240" localSheetId="3" hidden="1">'Budget vs actual'!$E$77</definedName>
    <definedName name="QB_ROW_237240" localSheetId="3" hidden="1">'Budget vs actual'!$E$78</definedName>
    <definedName name="QB_ROW_238240" localSheetId="6" hidden="1">Cashflow!$E$10</definedName>
    <definedName name="QB_ROW_28230" localSheetId="2" hidden="1">'Balance Sheet'!$D$15</definedName>
    <definedName name="QB_ROW_301" localSheetId="2" hidden="1">'Balance Sheet'!$A$39</definedName>
    <definedName name="QB_ROW_3021" localSheetId="2" hidden="1">'Balance Sheet'!$C$8</definedName>
    <definedName name="QB_ROW_305230" localSheetId="6" hidden="1">Cashflow!#REF!</definedName>
    <definedName name="QB_ROW_308230" localSheetId="6" hidden="1">Cashflow!#REF!</definedName>
    <definedName name="QB_ROW_311230" localSheetId="6" hidden="1">Cashflow!#REF!</definedName>
    <definedName name="QB_ROW_314240" localSheetId="3" hidden="1">'Budget vs actual'!$E$86</definedName>
    <definedName name="QB_ROW_326240" localSheetId="2" hidden="1">'Balance Sheet'!$E$53</definedName>
    <definedName name="QB_ROW_328230" localSheetId="2" hidden="1">'Balance Sheet'!$D$16</definedName>
    <definedName name="QB_ROW_329220" localSheetId="2" hidden="1">'Balance Sheet'!$C$23</definedName>
    <definedName name="QB_ROW_330220" localSheetId="2" hidden="1">'Balance Sheet'!$C$24</definedName>
    <definedName name="QB_ROW_3321" localSheetId="2" hidden="1">'Balance Sheet'!$C$10</definedName>
    <definedName name="QB_ROW_33220" localSheetId="2" hidden="1">'Balance Sheet'!$C$73</definedName>
    <definedName name="QB_ROW_3340" localSheetId="3" hidden="1">'Budget vs actual'!$E$15</definedName>
    <definedName name="QB_ROW_334240" localSheetId="3" hidden="1">'Budget vs actual'!$E$60</definedName>
    <definedName name="QB_ROW_335240" localSheetId="3" hidden="1">'Budget vs actual'!$E$90</definedName>
    <definedName name="QB_ROW_341240" localSheetId="3" hidden="1">'Budget vs actual'!$E$47</definedName>
    <definedName name="QB_ROW_34240" localSheetId="3" hidden="1">'Budget vs actual'!$E$87</definedName>
    <definedName name="QB_ROW_343340" localSheetId="2" hidden="1">'Balance Sheet'!$E$48</definedName>
    <definedName name="QB_ROW_35240" localSheetId="3" hidden="1">'Budget vs actual'!$E$80</definedName>
    <definedName name="QB_ROW_360240" localSheetId="3" hidden="1">'Budget vs actual'!$E$91</definedName>
    <definedName name="QB_ROW_364240" localSheetId="3" hidden="1">'Budget vs actual'!$E$55</definedName>
    <definedName name="QB_ROW_380030" localSheetId="3" hidden="1">'Budget vs actual'!$D$13</definedName>
    <definedName name="QB_ROW_380240" localSheetId="3" hidden="1">'Budget vs actual'!$E$16</definedName>
    <definedName name="QB_ROW_380330" localSheetId="3" hidden="1">'Budget vs actual'!$D$17</definedName>
    <definedName name="QB_ROW_380330" localSheetId="4" hidden="1">'Monthly '!$D$6</definedName>
    <definedName name="QB_ROW_380330" localSheetId="5" hidden="1">YTD!$D$6</definedName>
    <definedName name="QB_ROW_394230" localSheetId="2" hidden="1">'Balance Sheet'!$D$66</definedName>
    <definedName name="QB_ROW_395240" localSheetId="2" hidden="1">'Balance Sheet'!$E$50</definedName>
    <definedName name="QB_ROW_397220" localSheetId="2" hidden="1">'Balance Sheet'!$C$36</definedName>
    <definedName name="QB_ROW_397230" localSheetId="6" hidden="1">Cashflow!$D$14</definedName>
    <definedName name="QB_ROW_398230" localSheetId="2" hidden="1">'Balance Sheet'!$D$17</definedName>
    <definedName name="QB_ROW_399230" localSheetId="2" hidden="1">'Balance Sheet'!$D$13</definedName>
    <definedName name="QB_ROW_399240" localSheetId="6" hidden="1">Cashflow!$E$7</definedName>
    <definedName name="QB_ROW_401220" localSheetId="2" hidden="1">'Balance Sheet'!$C$35</definedName>
    <definedName name="QB_ROW_4021" localSheetId="2" hidden="1">'Balance Sheet'!$C$11</definedName>
    <definedName name="QB_ROW_403220" localSheetId="2" hidden="1">'Balance Sheet'!$C$37</definedName>
    <definedName name="QB_ROW_409240" localSheetId="3" hidden="1">'Budget vs actual'!$E$73</definedName>
    <definedName name="QB_ROW_4321" localSheetId="2" hidden="1">'Balance Sheet'!$C$20</definedName>
    <definedName name="QB_ROW_454240" localSheetId="3" hidden="1">'Budget vs actual'!$E$7</definedName>
    <definedName name="QB_ROW_455240" localSheetId="3" hidden="1">'Budget vs actual'!$E$8</definedName>
    <definedName name="QB_ROW_456240" localSheetId="3" hidden="1">'Budget vs actual'!$E$9</definedName>
    <definedName name="QB_ROW_463230" localSheetId="6" hidden="1">Cashflow!#REF!</definedName>
    <definedName name="QB_ROW_472240" localSheetId="3" hidden="1">'Budget vs actual'!$E$68</definedName>
    <definedName name="QB_ROW_479240" localSheetId="2" hidden="1">'Balance Sheet'!$E$52</definedName>
    <definedName name="QB_ROW_489230" localSheetId="2" hidden="1">'Balance Sheet'!$D$60</definedName>
    <definedName name="QB_ROW_489230" localSheetId="6" hidden="1">Cashflow!$D$18</definedName>
    <definedName name="QB_ROW_497230" localSheetId="6" hidden="1">Cashflow!#REF!</definedName>
    <definedName name="QB_ROW_498240" localSheetId="3" hidden="1">'Budget vs actual'!$E$53</definedName>
    <definedName name="QB_ROW_501021" localSheetId="6" hidden="1">Cashflow!$C$2</definedName>
    <definedName name="QB_ROW_5011" localSheetId="2" hidden="1">'Balance Sheet'!$B$22</definedName>
    <definedName name="QB_ROW_501321" localSheetId="6" hidden="1">Cashflow!$C$11</definedName>
    <definedName name="QB_ROW_502021" localSheetId="6" hidden="1">Cashflow!$C$12</definedName>
    <definedName name="QB_ROW_502321" localSheetId="6" hidden="1">Cashflow!$C$15</definedName>
    <definedName name="QB_ROW_503021" localSheetId="6" hidden="1">Cashflow!$C$16</definedName>
    <definedName name="QB_ROW_503321" localSheetId="6" hidden="1">Cashflow!$C$25</definedName>
    <definedName name="QB_ROW_504031" localSheetId="6" hidden="1">Cashflow!$D$4</definedName>
    <definedName name="QB_ROW_505031" localSheetId="6" hidden="1">Cashflow!$D$5</definedName>
    <definedName name="QB_ROW_511230" localSheetId="6" hidden="1">Cashflow!#REF!</definedName>
    <definedName name="QB_ROW_511301" localSheetId="6" hidden="1">Cashflow!$A$28</definedName>
    <definedName name="QB_ROW_512311" localSheetId="6" hidden="1">Cashflow!$B$26</definedName>
    <definedName name="QB_ROW_513211" localSheetId="6" hidden="1">Cashflow!$B$27</definedName>
    <definedName name="QB_ROW_514230" localSheetId="2" hidden="1">'Balance Sheet'!$D$61</definedName>
    <definedName name="QB_ROW_514230" localSheetId="6" hidden="1">Cashflow!$D$19</definedName>
    <definedName name="QB_ROW_5240" localSheetId="3" hidden="1">'Budget vs actual'!$E$10</definedName>
    <definedName name="QB_ROW_5311" localSheetId="2" hidden="1">'Balance Sheet'!$B$32</definedName>
    <definedName name="QB_ROW_531240" localSheetId="3" hidden="1">'Budget vs actual'!$E$67</definedName>
    <definedName name="QB_ROW_536230" localSheetId="2" hidden="1">'Balance Sheet'!$D$69</definedName>
    <definedName name="QB_ROW_540240" localSheetId="2" hidden="1">'Balance Sheet'!$E$47</definedName>
    <definedName name="QB_ROW_540240" localSheetId="6" hidden="1">Cashflow!$E$9</definedName>
    <definedName name="QB_ROW_567230" localSheetId="6" hidden="1">Cashflow!#REF!</definedName>
    <definedName name="QB_ROW_572230" localSheetId="6" hidden="1">Cashflow!#REF!</definedName>
    <definedName name="QB_ROW_573230" localSheetId="6" hidden="1">Cashflow!#REF!</definedName>
    <definedName name="QB_ROW_574230" localSheetId="6" hidden="1">Cashflow!#REF!</definedName>
    <definedName name="QB_ROW_587230" localSheetId="6" hidden="1">Cashflow!#REF!</definedName>
    <definedName name="QB_ROW_588230" localSheetId="6" hidden="1">Cashflow!#REF!</definedName>
    <definedName name="QB_ROW_592240" localSheetId="3" hidden="1">'Budget vs actual'!$E$50</definedName>
    <definedName name="QB_ROW_598240" localSheetId="2" hidden="1">'Balance Sheet'!$E$51</definedName>
    <definedName name="QB_ROW_6011" localSheetId="2" hidden="1">'Balance Sheet'!$B$33</definedName>
    <definedName name="QB_ROW_603230" localSheetId="6" hidden="1">Cashflow!#REF!</definedName>
    <definedName name="QB_ROW_604230" localSheetId="6" hidden="1">Cashflow!#REF!</definedName>
    <definedName name="QB_ROW_605230" localSheetId="6" hidden="1">Cashflow!#REF!</definedName>
    <definedName name="QB_ROW_615230" localSheetId="6" hidden="1">Cashflow!#REF!</definedName>
    <definedName name="QB_ROW_626230" localSheetId="6" hidden="1">Cashflow!#REF!</definedName>
    <definedName name="QB_ROW_627230" localSheetId="6" hidden="1">Cashflow!#REF!</definedName>
    <definedName name="QB_ROW_6311" localSheetId="2" hidden="1">'Balance Sheet'!$B$38</definedName>
    <definedName name="QB_ROW_635230" localSheetId="6" hidden="1">Cashflow!#REF!</definedName>
    <definedName name="QB_ROW_637230" localSheetId="6" hidden="1">Cashflow!#REF!</definedName>
    <definedName name="QB_ROW_638230" localSheetId="6" hidden="1">Cashflow!#REF!</definedName>
    <definedName name="QB_ROW_64230" localSheetId="6" hidden="1">Cashflow!#REF!</definedName>
    <definedName name="QB_ROW_649230" localSheetId="6" hidden="1">Cashflow!#REF!</definedName>
    <definedName name="QB_ROW_650230" localSheetId="6" hidden="1">Cashflow!#REF!</definedName>
    <definedName name="QB_ROW_654230" localSheetId="6" hidden="1">Cashflow!#REF!</definedName>
    <definedName name="QB_ROW_659230" localSheetId="6" hidden="1">Cashflow!#REF!</definedName>
    <definedName name="QB_ROW_663230" localSheetId="6" hidden="1">Cashflow!#REF!</definedName>
    <definedName name="QB_ROW_66340" localSheetId="2" hidden="1">'Balance Sheet'!$E$49</definedName>
    <definedName name="QB_ROW_68240" localSheetId="6" hidden="1">Cashflow!$E$6</definedName>
    <definedName name="QB_ROW_68330" localSheetId="2" hidden="1">'Balance Sheet'!$D$12</definedName>
    <definedName name="QB_ROW_686230" localSheetId="6" hidden="1">Cashflow!#REF!</definedName>
    <definedName name="QB_ROW_687230" localSheetId="6" hidden="1">Cashflow!#REF!</definedName>
    <definedName name="QB_ROW_692230" localSheetId="6" hidden="1">Cashflow!#REF!</definedName>
    <definedName name="QB_ROW_7001" localSheetId="2" hidden="1">'Balance Sheet'!$A$40</definedName>
    <definedName name="QB_ROW_700230" localSheetId="6" hidden="1">Cashflow!#REF!</definedName>
    <definedName name="QB_ROW_701230" localSheetId="6" hidden="1">Cashflow!#REF!</definedName>
    <definedName name="QB_ROW_702230" localSheetId="6" hidden="1">Cashflow!#REF!</definedName>
    <definedName name="QB_ROW_705230" localSheetId="6" hidden="1">Cashflow!#REF!</definedName>
    <definedName name="QB_ROW_717230" localSheetId="6" hidden="1">Cashflow!#REF!</definedName>
    <definedName name="QB_ROW_727230" localSheetId="2" hidden="1">'Balance Sheet'!$D$65</definedName>
    <definedName name="QB_ROW_727230" localSheetId="6" hidden="1">Cashflow!$D$23</definedName>
    <definedName name="QB_ROW_729230" localSheetId="6" hidden="1">Cashflow!#REF!</definedName>
    <definedName name="QB_ROW_7301" localSheetId="2" hidden="1">'Balance Sheet'!$A$76</definedName>
    <definedName name="QB_ROW_731230" localSheetId="6" hidden="1">Cashflow!#REF!</definedName>
    <definedName name="QB_ROW_741230" localSheetId="6" hidden="1">Cashflow!#REF!</definedName>
    <definedName name="QB_ROW_743240" localSheetId="2" hidden="1">'Balance Sheet'!$E$54</definedName>
    <definedName name="QB_ROW_746230" localSheetId="6" hidden="1">Cashflow!#REF!</definedName>
    <definedName name="QB_ROW_753230" localSheetId="6" hidden="1">Cashflow!#REF!</definedName>
    <definedName name="QB_ROW_757220" localSheetId="2" hidden="1">'Balance Sheet'!$C$25</definedName>
    <definedName name="QB_ROW_759220" localSheetId="2" hidden="1">'Balance Sheet'!$C$30</definedName>
    <definedName name="QB_ROW_760230" localSheetId="2" hidden="1">'Balance Sheet'!$D$18</definedName>
    <definedName name="QB_ROW_76220" localSheetId="2" hidden="1">'Balance Sheet'!$C$26</definedName>
    <definedName name="QB_ROW_767230" localSheetId="6" hidden="1">Cashflow!#REF!</definedName>
    <definedName name="QB_ROW_769240" localSheetId="3" hidden="1">'Budget vs actual'!$E$58</definedName>
    <definedName name="QB_ROW_777230" localSheetId="6" hidden="1">Cashflow!#REF!</definedName>
    <definedName name="QB_ROW_778240" localSheetId="3" hidden="1">'Budget vs actual'!$E$70</definedName>
    <definedName name="QB_ROW_779240" localSheetId="3" hidden="1">'Budget vs actual'!$E$83</definedName>
    <definedName name="QB_ROW_781230" localSheetId="6" hidden="1">Cashflow!#REF!</definedName>
    <definedName name="QB_ROW_78220" localSheetId="2" hidden="1">'Balance Sheet'!$C$27</definedName>
    <definedName name="QB_ROW_788230" localSheetId="2" hidden="1">'Balance Sheet'!$D$64</definedName>
    <definedName name="QB_ROW_788230" localSheetId="6" hidden="1">Cashflow!$D$22</definedName>
    <definedName name="QB_ROW_790230" localSheetId="6" hidden="1">Cashflow!#REF!</definedName>
    <definedName name="QB_ROW_79220" localSheetId="2" hidden="1">'Balance Sheet'!$C$31</definedName>
    <definedName name="QB_ROW_794230" localSheetId="6" hidden="1">Cashflow!#REF!</definedName>
    <definedName name="QB_ROW_798230" localSheetId="6" hidden="1">Cashflow!#REF!</definedName>
    <definedName name="QB_ROW_8011" localSheetId="2" hidden="1">'Balance Sheet'!$B$41</definedName>
    <definedName name="QB_ROW_80220" localSheetId="2" hidden="1">'Balance Sheet'!$C$28</definedName>
    <definedName name="QB_ROW_802230" localSheetId="2" hidden="1">'Balance Sheet'!$D$58</definedName>
    <definedName name="QB_ROW_802230" localSheetId="6" hidden="1">Cashflow!$D$17</definedName>
    <definedName name="QB_ROW_803230" localSheetId="6" hidden="1">Cashflow!#REF!</definedName>
    <definedName name="QB_ROW_804230" localSheetId="6" hidden="1">Cashflow!#REF!</definedName>
    <definedName name="QB_ROW_808240" localSheetId="3" hidden="1">'Budget vs actual'!$E$41</definedName>
    <definedName name="QB_ROW_811230" localSheetId="2" hidden="1">'Balance Sheet'!$D$68</definedName>
    <definedName name="QB_ROW_813240" localSheetId="3" hidden="1">'Budget vs actual'!$E$56</definedName>
    <definedName name="QB_ROW_822230" localSheetId="6" hidden="1">Cashflow!#REF!</definedName>
    <definedName name="QB_ROW_823230" localSheetId="6" hidden="1">Cashflow!#REF!</definedName>
    <definedName name="QB_ROW_824230" localSheetId="2" hidden="1">'Balance Sheet'!$D$62</definedName>
    <definedName name="QB_ROW_824230" localSheetId="6" hidden="1">Cashflow!$D$20</definedName>
    <definedName name="QB_ROW_825030" localSheetId="3" hidden="1">'Budget vs actual'!$D$37</definedName>
    <definedName name="QB_ROW_825330" localSheetId="3" hidden="1">'Budget vs actual'!$D$45</definedName>
    <definedName name="QB_ROW_825330" localSheetId="4" hidden="1">'Monthly '!$D$13</definedName>
    <definedName name="QB_ROW_825330" localSheetId="5" hidden="1">YTD!$D$13</definedName>
    <definedName name="QB_ROW_826240" localSheetId="3" hidden="1">'Budget vs actual'!$E$38</definedName>
    <definedName name="QB_ROW_827240" localSheetId="3" hidden="1">'Budget vs actual'!$E$39</definedName>
    <definedName name="QB_ROW_828240" localSheetId="3" hidden="1">'Budget vs actual'!$E$40</definedName>
    <definedName name="QB_ROW_829240" localSheetId="3" hidden="1">'Budget vs actual'!$E$42</definedName>
    <definedName name="QB_ROW_830240" localSheetId="3" hidden="1">'Budget vs actual'!$E$43</definedName>
    <definedName name="QB_ROW_8311" localSheetId="2" hidden="1">'Balance Sheet'!$B$71</definedName>
    <definedName name="QB_ROW_83220" localSheetId="2" hidden="1">'Balance Sheet'!$C$29</definedName>
    <definedName name="QB_ROW_835230" localSheetId="2" hidden="1">'Balance Sheet'!$D$63</definedName>
    <definedName name="QB_ROW_835230" localSheetId="6" hidden="1">Cashflow!$D$21</definedName>
    <definedName name="QB_ROW_84230" localSheetId="2" hidden="1">'Balance Sheet'!$D$14</definedName>
    <definedName name="QB_ROW_844240" localSheetId="3" hidden="1">'Budget vs actual'!$E$44</definedName>
    <definedName name="QB_ROW_846240" localSheetId="6" hidden="1">Cashflow!#REF!</definedName>
    <definedName name="QB_ROW_847240" localSheetId="3" hidden="1">'Budget vs actual'!$E$88</definedName>
    <definedName name="QB_ROW_849230" localSheetId="6" hidden="1">Cashflow!#REF!</definedName>
    <definedName name="QB_ROW_851240" localSheetId="3" hidden="1">'Budget vs actual'!$E$74</definedName>
    <definedName name="QB_ROW_852230" localSheetId="6" hidden="1">Cashflow!#REF!</definedName>
    <definedName name="QB_ROW_85230" localSheetId="6" hidden="1">Cashflow!#REF!</definedName>
    <definedName name="QB_ROW_853230" localSheetId="6" hidden="1">Cashflow!#REF!</definedName>
    <definedName name="QB_ROW_857230" localSheetId="6" hidden="1">Cashflow!#REF!</definedName>
    <definedName name="QB_ROW_858230" localSheetId="6" hidden="1">Cashflow!#REF!</definedName>
    <definedName name="QB_ROW_859230" localSheetId="2" hidden="1">'Balance Sheet'!$D$59</definedName>
    <definedName name="QB_ROW_86230" localSheetId="6" hidden="1">Cashflow!$D$13</definedName>
    <definedName name="QB_ROW_86311" localSheetId="3" hidden="1">'Budget vs actual'!$B$20</definedName>
    <definedName name="QB_ROW_86311" localSheetId="4" hidden="1">'Monthly '!$B$9</definedName>
    <definedName name="QB_ROW_86311" localSheetId="5" hidden="1">YTD!$B$9</definedName>
    <definedName name="QB_ROW_86320" localSheetId="2" hidden="1">'Balance Sheet'!$C$34</definedName>
    <definedName name="QB_ROW_88230" localSheetId="2" hidden="1">'Balance Sheet'!$D$9</definedName>
    <definedName name="QB_ROW_88240" localSheetId="6" hidden="1">Cashflow!#REF!</definedName>
    <definedName name="QB_ROW_89240" localSheetId="2" hidden="1">'Balance Sheet'!$E$44</definedName>
    <definedName name="QB_ROW_89240" localSheetId="6" hidden="1">Cashflow!$E$8</definedName>
    <definedName name="QB_ROW_9021" localSheetId="2" hidden="1">'Balance Sheet'!$C$42</definedName>
    <definedName name="QB_ROW_91240" localSheetId="6" hidden="1">Cashflow!#REF!</definedName>
    <definedName name="QB_ROW_9321" localSheetId="2" hidden="1">'Balance Sheet'!$C$56</definedName>
    <definedName name="QB_ROW_93240" localSheetId="6" hidden="1">Cashflow!#REF!</definedName>
    <definedName name="QB_ROW_99240" localSheetId="3" hidden="1">'Budget vs actual'!$E$6</definedName>
    <definedName name="QBCANSUPPORTUPDATE" localSheetId="2">TRUE</definedName>
    <definedName name="QBCANSUPPORTUPDATE" localSheetId="3">TRUE</definedName>
    <definedName name="QBCANSUPPORTUPDATE" localSheetId="6">TRUE</definedName>
    <definedName name="QBCANSUPPORTUPDATE" localSheetId="4">TRUE</definedName>
    <definedName name="QBCANSUPPORTUPDATE" localSheetId="5">TRUE</definedName>
    <definedName name="QBCOMPANYFILENAME" localSheetId="2">"Q:\Habitat.QBW"</definedName>
    <definedName name="QBCOMPANYFILENAME" localSheetId="3">"Q:\Habitat.QBW"</definedName>
    <definedName name="QBCOMPANYFILENAME" localSheetId="6">"Q:\Habitat.QBW"</definedName>
    <definedName name="QBCOMPANYFILENAME" localSheetId="4">"Q:\Habitat.QBW"</definedName>
    <definedName name="QBCOMPANYFILENAME" localSheetId="5">"Q:\Habitat.QBW"</definedName>
    <definedName name="QBENDDATE" localSheetId="2">20200531</definedName>
    <definedName name="QBENDDATE" localSheetId="3">20200531</definedName>
    <definedName name="QBENDDATE" localSheetId="6">20200531</definedName>
    <definedName name="QBENDDATE" localSheetId="4">20200531</definedName>
    <definedName name="QBENDDATE" localSheetId="5">20200531</definedName>
    <definedName name="QBHEADERSONSCREEN" localSheetId="2">FALSE</definedName>
    <definedName name="QBHEADERSONSCREEN" localSheetId="3">FALSE</definedName>
    <definedName name="QBHEADERSONSCREEN" localSheetId="6">FALSE</definedName>
    <definedName name="QBHEADERSONSCREEN" localSheetId="4">FALSE</definedName>
    <definedName name="QBHEADERSONSCREEN" localSheetId="5">FALSE</definedName>
    <definedName name="QBMETADATASIZE" localSheetId="2">5914</definedName>
    <definedName name="QBMETADATASIZE" localSheetId="3">5914</definedName>
    <definedName name="QBMETADATASIZE" localSheetId="6">5914</definedName>
    <definedName name="QBMETADATASIZE" localSheetId="4">5914</definedName>
    <definedName name="QBMETADATASIZE" localSheetId="5">5914</definedName>
    <definedName name="QBPRESERVECOLOR" localSheetId="2">TRUE</definedName>
    <definedName name="QBPRESERVECOLOR" localSheetId="3">TRUE</definedName>
    <definedName name="QBPRESERVECOLOR" localSheetId="6">TRUE</definedName>
    <definedName name="QBPRESERVECOLOR" localSheetId="4">TRUE</definedName>
    <definedName name="QBPRESERVECOLOR" localSheetId="5">TRUE</definedName>
    <definedName name="QBPRESERVEFONT" localSheetId="2">TRUE</definedName>
    <definedName name="QBPRESERVEFONT" localSheetId="3">TRUE</definedName>
    <definedName name="QBPRESERVEFONT" localSheetId="6">TRUE</definedName>
    <definedName name="QBPRESERVEFONT" localSheetId="4">TRUE</definedName>
    <definedName name="QBPRESERVEFONT" localSheetId="5">TRUE</definedName>
    <definedName name="QBPRESERVEROWHEIGHT" localSheetId="2">TRUE</definedName>
    <definedName name="QBPRESERVEROWHEIGHT" localSheetId="3">TRUE</definedName>
    <definedName name="QBPRESERVEROWHEIGHT" localSheetId="6">TRUE</definedName>
    <definedName name="QBPRESERVEROWHEIGHT" localSheetId="4">TRUE</definedName>
    <definedName name="QBPRESERVEROWHEIGHT" localSheetId="5">TRUE</definedName>
    <definedName name="QBPRESERVESPACE" localSheetId="2">TRUE</definedName>
    <definedName name="QBPRESERVESPACE" localSheetId="3">TRUE</definedName>
    <definedName name="QBPRESERVESPACE" localSheetId="6">TRUE</definedName>
    <definedName name="QBPRESERVESPACE" localSheetId="4">TRUE</definedName>
    <definedName name="QBPRESERVESPACE" localSheetId="5">TRUE</definedName>
    <definedName name="QBREPORTCOLAXIS" localSheetId="2">0</definedName>
    <definedName name="QBREPORTCOLAXIS" localSheetId="3">0</definedName>
    <definedName name="QBREPORTCOLAXIS" localSheetId="6">0</definedName>
    <definedName name="QBREPORTCOLAXIS" localSheetId="4">0</definedName>
    <definedName name="QBREPORTCOLAXIS" localSheetId="5">0</definedName>
    <definedName name="QBREPORTCOMPANYID" localSheetId="2">"73ff819a7f1749cd89e247e5e9205a75"</definedName>
    <definedName name="QBREPORTCOMPANYID" localSheetId="3">"73ff819a7f1749cd89e247e5e9205a75"</definedName>
    <definedName name="QBREPORTCOMPANYID" localSheetId="6">"73ff819a7f1749cd89e247e5e9205a75"</definedName>
    <definedName name="QBREPORTCOMPANYID" localSheetId="4">"73ff819a7f1749cd89e247e5e9205a75"</definedName>
    <definedName name="QBREPORTCOMPANYID" localSheetId="5">"73ff819a7f1749cd89e247e5e9205a75"</definedName>
    <definedName name="QBREPORTCOMPARECOL_ANNUALBUDGET" localSheetId="2">FALSE</definedName>
    <definedName name="QBREPORTCOMPARECOL_ANNUALBUDGET" localSheetId="3">FALSE</definedName>
    <definedName name="QBREPORTCOMPARECOL_ANNUALBUDGET" localSheetId="6">FALSE</definedName>
    <definedName name="QBREPORTCOMPARECOL_ANNUALBUDGET" localSheetId="4">FALSE</definedName>
    <definedName name="QBREPORTCOMPARECOL_ANNUALBUDGET" localSheetId="5">FALSE</definedName>
    <definedName name="QBREPORTCOMPARECOL_AVGCOGS" localSheetId="2">FALSE</definedName>
    <definedName name="QBREPORTCOMPARECOL_AVGCOGS" localSheetId="3">FALSE</definedName>
    <definedName name="QBREPORTCOMPARECOL_AVGCOGS" localSheetId="6">FALSE</definedName>
    <definedName name="QBREPORTCOMPARECOL_AVGCOGS" localSheetId="4">FALSE</definedName>
    <definedName name="QBREPORTCOMPARECOL_AVGCOGS" localSheetId="5">FALSE</definedName>
    <definedName name="QBREPORTCOMPARECOL_AVGPRICE" localSheetId="2">FALSE</definedName>
    <definedName name="QBREPORTCOMPARECOL_AVGPRICE" localSheetId="3">FALSE</definedName>
    <definedName name="QBREPORTCOMPARECOL_AVGPRICE" localSheetId="6">FALSE</definedName>
    <definedName name="QBREPORTCOMPARECOL_AVGPRICE" localSheetId="4">FALSE</definedName>
    <definedName name="QBREPORTCOMPARECOL_AVGPRICE" localSheetId="5">FALSE</definedName>
    <definedName name="QBREPORTCOMPARECOL_BUDDIFF" localSheetId="2">FALSE</definedName>
    <definedName name="QBREPORTCOMPARECOL_BUDDIFF" localSheetId="3">TRUE</definedName>
    <definedName name="QBREPORTCOMPARECOL_BUDDIFF" localSheetId="6">FALSE</definedName>
    <definedName name="QBREPORTCOMPARECOL_BUDDIFF" localSheetId="4">FALSE</definedName>
    <definedName name="QBREPORTCOMPARECOL_BUDDIFF" localSheetId="5">FALSE</definedName>
    <definedName name="QBREPORTCOMPARECOL_BUDGET" localSheetId="2">FALSE</definedName>
    <definedName name="QBREPORTCOMPARECOL_BUDGET" localSheetId="3">TRUE</definedName>
    <definedName name="QBREPORTCOMPARECOL_BUDGET" localSheetId="6">FALSE</definedName>
    <definedName name="QBREPORTCOMPARECOL_BUDGET" localSheetId="4">FALSE</definedName>
    <definedName name="QBREPORTCOMPARECOL_BUDGET" localSheetId="5">FALSE</definedName>
    <definedName name="QBREPORTCOMPARECOL_BUDPCT" localSheetId="2">FALSE</definedName>
    <definedName name="QBREPORTCOMPARECOL_BUDPCT" localSheetId="3">FALSE</definedName>
    <definedName name="QBREPORTCOMPARECOL_BUDPCT" localSheetId="6">FALSE</definedName>
    <definedName name="QBREPORTCOMPARECOL_BUDPCT" localSheetId="4">FALSE</definedName>
    <definedName name="QBREPORTCOMPARECOL_BUDPCT" localSheetId="5">FALSE</definedName>
    <definedName name="QBREPORTCOMPARECOL_COGS" localSheetId="2">FALSE</definedName>
    <definedName name="QBREPORTCOMPARECOL_COGS" localSheetId="3">FALSE</definedName>
    <definedName name="QBREPORTCOMPARECOL_COGS" localSheetId="6">FALSE</definedName>
    <definedName name="QBREPORTCOMPARECOL_COGS" localSheetId="4">FALSE</definedName>
    <definedName name="QBREPORTCOMPARECOL_COGS" localSheetId="5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4">FALSE</definedName>
    <definedName name="QBREPORTCOMPARECOL_EXCLUDEAMOUNT" localSheetId="5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4">FALSE</definedName>
    <definedName name="QBREPORTCOMPARECOL_EXCLUDECURPERIOD" localSheetId="5">FALSE</definedName>
    <definedName name="QBREPORTCOMPARECOL_FORECAST" localSheetId="2">FALSE</definedName>
    <definedName name="QBREPORTCOMPARECOL_FORECAST" localSheetId="3">FALSE</definedName>
    <definedName name="QBREPORTCOMPARECOL_FORECAST" localSheetId="6">FALSE</definedName>
    <definedName name="QBREPORTCOMPARECOL_FORECAST" localSheetId="4">FALSE</definedName>
    <definedName name="QBREPORTCOMPARECOL_FORECAST" localSheetId="5">FALSE</definedName>
    <definedName name="QBREPORTCOMPARECOL_GROSSMARGIN" localSheetId="2">FALSE</definedName>
    <definedName name="QBREPORTCOMPARECOL_GROSSMARGIN" localSheetId="3">FALSE</definedName>
    <definedName name="QBREPORTCOMPARECOL_GROSSMARGIN" localSheetId="6">FALSE</definedName>
    <definedName name="QBREPORTCOMPARECOL_GROSSMARGIN" localSheetId="4">FALSE</definedName>
    <definedName name="QBREPORTCOMPARECOL_GROSSMARGIN" localSheetId="5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4">FALSE</definedName>
    <definedName name="QBREPORTCOMPARECOL_GROSSMARGINPCT" localSheetId="5">FALSE</definedName>
    <definedName name="QBREPORTCOMPARECOL_HOURS" localSheetId="2">FALSE</definedName>
    <definedName name="QBREPORTCOMPARECOL_HOURS" localSheetId="3">FALSE</definedName>
    <definedName name="QBREPORTCOMPARECOL_HOURS" localSheetId="6">FALSE</definedName>
    <definedName name="QBREPORTCOMPARECOL_HOURS" localSheetId="4">FALSE</definedName>
    <definedName name="QBREPORTCOMPARECOL_HOURS" localSheetId="5">FALSE</definedName>
    <definedName name="QBREPORTCOMPARECOL_PCTCOL" localSheetId="2">FALSE</definedName>
    <definedName name="QBREPORTCOMPARECOL_PCTCOL" localSheetId="3">FALSE</definedName>
    <definedName name="QBREPORTCOMPARECOL_PCTCOL" localSheetId="6">FALSE</definedName>
    <definedName name="QBREPORTCOMPARECOL_PCTCOL" localSheetId="4">FALSE</definedName>
    <definedName name="QBREPORTCOMPARECOL_PCTCOL" localSheetId="5">FALSE</definedName>
    <definedName name="QBREPORTCOMPARECOL_PCTEXPENSE" localSheetId="2">FALSE</definedName>
    <definedName name="QBREPORTCOMPARECOL_PCTEXPENSE" localSheetId="3">FALSE</definedName>
    <definedName name="QBREPORTCOMPARECOL_PCTEXPENSE" localSheetId="6">FALSE</definedName>
    <definedName name="QBREPORTCOMPARECOL_PCTEXPENSE" localSheetId="4">FALSE</definedName>
    <definedName name="QBREPORTCOMPARECOL_PCTEXPENSE" localSheetId="5">FALSE</definedName>
    <definedName name="QBREPORTCOMPARECOL_PCTINCOME" localSheetId="2">FALSE</definedName>
    <definedName name="QBREPORTCOMPARECOL_PCTINCOME" localSheetId="3">FALSE</definedName>
    <definedName name="QBREPORTCOMPARECOL_PCTINCOME" localSheetId="6">FALSE</definedName>
    <definedName name="QBREPORTCOMPARECOL_PCTINCOME" localSheetId="4">FALSE</definedName>
    <definedName name="QBREPORTCOMPARECOL_PCTINCOME" localSheetId="5">FALSE</definedName>
    <definedName name="QBREPORTCOMPARECOL_PCTOFSALES" localSheetId="2">FALSE</definedName>
    <definedName name="QBREPORTCOMPARECOL_PCTOFSALES" localSheetId="3">FALSE</definedName>
    <definedName name="QBREPORTCOMPARECOL_PCTOFSALES" localSheetId="6">FALSE</definedName>
    <definedName name="QBREPORTCOMPARECOL_PCTOFSALES" localSheetId="4">FALSE</definedName>
    <definedName name="QBREPORTCOMPARECOL_PCTOFSALES" localSheetId="5">FALSE</definedName>
    <definedName name="QBREPORTCOMPARECOL_PCTROW" localSheetId="2">FALSE</definedName>
    <definedName name="QBREPORTCOMPARECOL_PCTROW" localSheetId="3">FALSE</definedName>
    <definedName name="QBREPORTCOMPARECOL_PCTROW" localSheetId="6">FALSE</definedName>
    <definedName name="QBREPORTCOMPARECOL_PCTROW" localSheetId="4">FALSE</definedName>
    <definedName name="QBREPORTCOMPARECOL_PCTROW" localSheetId="5">FALSE</definedName>
    <definedName name="QBREPORTCOMPARECOL_PPDIFF" localSheetId="2">FALSE</definedName>
    <definedName name="QBREPORTCOMPARECOL_PPDIFF" localSheetId="3">FALSE</definedName>
    <definedName name="QBREPORTCOMPARECOL_PPDIFF" localSheetId="6">FALSE</definedName>
    <definedName name="QBREPORTCOMPARECOL_PPDIFF" localSheetId="4">FALSE</definedName>
    <definedName name="QBREPORTCOMPARECOL_PPDIFF" localSheetId="5">FALSE</definedName>
    <definedName name="QBREPORTCOMPARECOL_PPPCT" localSheetId="2">FALSE</definedName>
    <definedName name="QBREPORTCOMPARECOL_PPPCT" localSheetId="3">FALSE</definedName>
    <definedName name="QBREPORTCOMPARECOL_PPPCT" localSheetId="6">FALSE</definedName>
    <definedName name="QBREPORTCOMPARECOL_PPPCT" localSheetId="4">FALSE</definedName>
    <definedName name="QBREPORTCOMPARECOL_PPPCT" localSheetId="5">FALSE</definedName>
    <definedName name="QBREPORTCOMPARECOL_PREVPERIOD" localSheetId="2">FALSE</definedName>
    <definedName name="QBREPORTCOMPARECOL_PREVPERIOD" localSheetId="3">FALSE</definedName>
    <definedName name="QBREPORTCOMPARECOL_PREVPERIOD" localSheetId="6">FALSE</definedName>
    <definedName name="QBREPORTCOMPARECOL_PREVPERIOD" localSheetId="4">FALSE</definedName>
    <definedName name="QBREPORTCOMPARECOL_PREVPERIOD" localSheetId="5">FALSE</definedName>
    <definedName name="QBREPORTCOMPARECOL_PREVYEAR" localSheetId="2">TRUE</definedName>
    <definedName name="QBREPORTCOMPARECOL_PREVYEAR" localSheetId="3">FALSE</definedName>
    <definedName name="QBREPORTCOMPARECOL_PREVYEAR" localSheetId="6">FALSE</definedName>
    <definedName name="QBREPORTCOMPARECOL_PREVYEAR" localSheetId="4">TRUE</definedName>
    <definedName name="QBREPORTCOMPARECOL_PREVYEAR" localSheetId="5">TRUE</definedName>
    <definedName name="QBREPORTCOMPARECOL_PYDIFF" localSheetId="2">TRUE</definedName>
    <definedName name="QBREPORTCOMPARECOL_PYDIFF" localSheetId="3">FALSE</definedName>
    <definedName name="QBREPORTCOMPARECOL_PYDIFF" localSheetId="6">FALSE</definedName>
    <definedName name="QBREPORTCOMPARECOL_PYDIFF" localSheetId="4">TRUE</definedName>
    <definedName name="QBREPORTCOMPARECOL_PYDIFF" localSheetId="5">TRUE</definedName>
    <definedName name="QBREPORTCOMPARECOL_PYPCT" localSheetId="2">FALSE</definedName>
    <definedName name="QBREPORTCOMPARECOL_PYPCT" localSheetId="3">FALSE</definedName>
    <definedName name="QBREPORTCOMPARECOL_PYPCT" localSheetId="6">FALSE</definedName>
    <definedName name="QBREPORTCOMPARECOL_PYPCT" localSheetId="4">FALSE</definedName>
    <definedName name="QBREPORTCOMPARECOL_PYPCT" localSheetId="5">FALSE</definedName>
    <definedName name="QBREPORTCOMPARECOL_QTY" localSheetId="2">FALSE</definedName>
    <definedName name="QBREPORTCOMPARECOL_QTY" localSheetId="3">FALSE</definedName>
    <definedName name="QBREPORTCOMPARECOL_QTY" localSheetId="6">FALSE</definedName>
    <definedName name="QBREPORTCOMPARECOL_QTY" localSheetId="4">FALSE</definedName>
    <definedName name="QBREPORTCOMPARECOL_QTY" localSheetId="5">FALSE</definedName>
    <definedName name="QBREPORTCOMPARECOL_RATE" localSheetId="2">FALSE</definedName>
    <definedName name="QBREPORTCOMPARECOL_RATE" localSheetId="3">FALSE</definedName>
    <definedName name="QBREPORTCOMPARECOL_RATE" localSheetId="6">FALSE</definedName>
    <definedName name="QBREPORTCOMPARECOL_RATE" localSheetId="4">FALSE</definedName>
    <definedName name="QBREPORTCOMPARECOL_RATE" localSheetId="5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4">FALSE</definedName>
    <definedName name="QBREPORTCOMPARECOL_TRIPBILLEDMILES" localSheetId="5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4">FALSE</definedName>
    <definedName name="QBREPORTCOMPARECOL_TRIPBILLINGAMOUNT" localSheetId="5">FALSE</definedName>
    <definedName name="QBREPORTCOMPARECOL_TRIPMILES" localSheetId="2">FALSE</definedName>
    <definedName name="QBREPORTCOMPARECOL_TRIPMILES" localSheetId="3">FALSE</definedName>
    <definedName name="QBREPORTCOMPARECOL_TRIPMILES" localSheetId="6">FALSE</definedName>
    <definedName name="QBREPORTCOMPARECOL_TRIPMILES" localSheetId="4">FALSE</definedName>
    <definedName name="QBREPORTCOMPARECOL_TRIPMILES" localSheetId="5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4">FALSE</definedName>
    <definedName name="QBREPORTCOMPARECOL_TRIPNOTBILLABLEMILES" localSheetId="5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4">FALSE</definedName>
    <definedName name="QBREPORTCOMPARECOL_TRIPTAXDEDUCTIBLEAMOUNT" localSheetId="5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4">FALSE</definedName>
    <definedName name="QBREPORTCOMPARECOL_TRIPUNBILLEDMILES" localSheetId="5">FALSE</definedName>
    <definedName name="QBREPORTCOMPARECOL_YTD" localSheetId="2">FALSE</definedName>
    <definedName name="QBREPORTCOMPARECOL_YTD" localSheetId="3">FALSE</definedName>
    <definedName name="QBREPORTCOMPARECOL_YTD" localSheetId="6">FALSE</definedName>
    <definedName name="QBREPORTCOMPARECOL_YTD" localSheetId="4">FALSE</definedName>
    <definedName name="QBREPORTCOMPARECOL_YTD" localSheetId="5">FALSE</definedName>
    <definedName name="QBREPORTCOMPARECOL_YTDBUDGET" localSheetId="2">FALSE</definedName>
    <definedName name="QBREPORTCOMPARECOL_YTDBUDGET" localSheetId="3">FALSE</definedName>
    <definedName name="QBREPORTCOMPARECOL_YTDBUDGET" localSheetId="6">FALSE</definedName>
    <definedName name="QBREPORTCOMPARECOL_YTDBUDGET" localSheetId="4">FALSE</definedName>
    <definedName name="QBREPORTCOMPARECOL_YTDBUDGET" localSheetId="5">FALSE</definedName>
    <definedName name="QBREPORTCOMPARECOL_YTDPCT" localSheetId="2">FALSE</definedName>
    <definedName name="QBREPORTCOMPARECOL_YTDPCT" localSheetId="3">FALSE</definedName>
    <definedName name="QBREPORTCOMPARECOL_YTDPCT" localSheetId="6">FALSE</definedName>
    <definedName name="QBREPORTCOMPARECOL_YTDPCT" localSheetId="4">FALSE</definedName>
    <definedName name="QBREPORTCOMPARECOL_YTDPCT" localSheetId="5">FALSE</definedName>
    <definedName name="QBREPORTROWAXIS" localSheetId="2">9</definedName>
    <definedName name="QBREPORTROWAXIS" localSheetId="3">11</definedName>
    <definedName name="QBREPORTROWAXIS" localSheetId="6">77</definedName>
    <definedName name="QBREPORTROWAXIS" localSheetId="4">11</definedName>
    <definedName name="QBREPORTROWAXIS" localSheetId="5">11</definedName>
    <definedName name="QBREPORTSUBCOLAXIS" localSheetId="2">24</definedName>
    <definedName name="QBREPORTSUBCOLAXIS" localSheetId="3">24</definedName>
    <definedName name="QBREPORTSUBCOLAXIS" localSheetId="6">0</definedName>
    <definedName name="QBREPORTSUBCOLAXIS" localSheetId="4">24</definedName>
    <definedName name="QBREPORTSUBCOLAXIS" localSheetId="5">24</definedName>
    <definedName name="QBREPORTTYPE" localSheetId="2">6</definedName>
    <definedName name="QBREPORTTYPE" localSheetId="3">288</definedName>
    <definedName name="QBREPORTTYPE" localSheetId="6">238</definedName>
    <definedName name="QBREPORTTYPE" localSheetId="4">1</definedName>
    <definedName name="QBREPORTTYPE" localSheetId="5">1</definedName>
    <definedName name="QBROWHEADERS" localSheetId="2">5</definedName>
    <definedName name="QBROWHEADERS" localSheetId="3">5</definedName>
    <definedName name="QBROWHEADERS" localSheetId="6">5</definedName>
    <definedName name="QBROWHEADERS" localSheetId="4">4</definedName>
    <definedName name="QBROWHEADERS" localSheetId="5">4</definedName>
    <definedName name="QBSTARTDATE" localSheetId="2">20200501</definedName>
    <definedName name="QBSTARTDATE" localSheetId="3">20200501</definedName>
    <definedName name="QBSTARTDATE" localSheetId="6">20200501</definedName>
    <definedName name="QBSTARTDATE" localSheetId="4">20200501</definedName>
    <definedName name="QBSTARTDATE" localSheetId="5">20190701</definedName>
  </definedNames>
  <calcPr calcId="145621"/>
</workbook>
</file>

<file path=xl/calcChain.xml><?xml version="1.0" encoding="utf-8"?>
<calcChain xmlns="http://schemas.openxmlformats.org/spreadsheetml/2006/main">
  <c r="F40" i="17" l="1"/>
  <c r="F39" i="17"/>
  <c r="F38" i="17"/>
  <c r="F37" i="17"/>
  <c r="F36" i="17"/>
  <c r="F35" i="17"/>
  <c r="G35" i="17" s="1"/>
  <c r="D40" i="17"/>
  <c r="D39" i="17"/>
  <c r="D38" i="17"/>
  <c r="D37" i="17"/>
  <c r="D36" i="17"/>
  <c r="D35" i="17"/>
  <c r="F29" i="17"/>
  <c r="F28" i="17"/>
  <c r="F27" i="17"/>
  <c r="F26" i="17"/>
  <c r="F25" i="17"/>
  <c r="F24" i="17"/>
  <c r="F16" i="17"/>
  <c r="F15" i="17"/>
  <c r="F14" i="17"/>
  <c r="F13" i="17"/>
  <c r="F12" i="17"/>
  <c r="F11" i="17"/>
  <c r="D15" i="17"/>
  <c r="G15" i="17" s="1"/>
  <c r="D13" i="17"/>
  <c r="D16" i="17"/>
  <c r="D14" i="17"/>
  <c r="D12" i="17"/>
  <c r="D25" i="17" s="1"/>
  <c r="G25" i="17" s="1"/>
  <c r="D11" i="17"/>
  <c r="D24" i="17" s="1"/>
  <c r="G24" i="17" s="1"/>
  <c r="G7" i="17"/>
  <c r="G6" i="17"/>
  <c r="G38" i="17"/>
  <c r="G37" i="17"/>
  <c r="G36" i="17"/>
  <c r="D28" i="17"/>
  <c r="D27" i="17"/>
  <c r="D29" i="17"/>
  <c r="G29" i="17" s="1"/>
  <c r="G14" i="17"/>
  <c r="D26" i="17"/>
  <c r="G26" i="17" s="1"/>
  <c r="G39" i="17" l="1"/>
  <c r="G40" i="17"/>
  <c r="G28" i="17"/>
  <c r="G27" i="17"/>
  <c r="G11" i="17"/>
  <c r="G13" i="17"/>
  <c r="G12" i="17"/>
  <c r="G16" i="17"/>
  <c r="J101" i="9" l="1"/>
  <c r="H101" i="9"/>
  <c r="F101" i="9"/>
  <c r="I21" i="11"/>
  <c r="G21" i="11"/>
  <c r="E21" i="11"/>
  <c r="I21" i="13"/>
  <c r="G21" i="13"/>
  <c r="E21" i="13"/>
  <c r="F14" i="15"/>
  <c r="F15" i="15" s="1"/>
  <c r="F25" i="15"/>
  <c r="F11" i="15"/>
  <c r="F26" i="15" l="1"/>
  <c r="F28" i="15" s="1"/>
  <c r="I19" i="13"/>
  <c r="G19" i="13"/>
  <c r="E19" i="13"/>
  <c r="I18" i="13"/>
  <c r="G18" i="13"/>
  <c r="E18" i="13"/>
  <c r="I17" i="13"/>
  <c r="I16" i="13"/>
  <c r="I15" i="13"/>
  <c r="I14" i="13"/>
  <c r="I13" i="13"/>
  <c r="I12" i="13"/>
  <c r="I11" i="13"/>
  <c r="I9" i="13"/>
  <c r="G9" i="13"/>
  <c r="E9" i="13"/>
  <c r="I8" i="13"/>
  <c r="G8" i="13"/>
  <c r="E8" i="13"/>
  <c r="I7" i="13"/>
  <c r="I6" i="13"/>
  <c r="I5" i="13"/>
  <c r="I4" i="13"/>
  <c r="I19" i="11" l="1"/>
  <c r="G19" i="11"/>
  <c r="E19" i="11"/>
  <c r="I18" i="11"/>
  <c r="G18" i="11"/>
  <c r="E18" i="11"/>
  <c r="I17" i="11"/>
  <c r="I16" i="11"/>
  <c r="I15" i="11"/>
  <c r="I14" i="11"/>
  <c r="I13" i="11"/>
  <c r="I12" i="11"/>
  <c r="I11" i="11"/>
  <c r="I9" i="11"/>
  <c r="G9" i="11"/>
  <c r="E9" i="11"/>
  <c r="I8" i="11"/>
  <c r="G8" i="11"/>
  <c r="E8" i="11"/>
  <c r="I7" i="11"/>
  <c r="I6" i="11"/>
  <c r="I5" i="11"/>
  <c r="I4" i="11"/>
  <c r="J99" i="9" l="1"/>
  <c r="H99" i="9"/>
  <c r="F99" i="9"/>
  <c r="J98" i="9"/>
  <c r="H98" i="9"/>
  <c r="F98" i="9"/>
  <c r="J97" i="9"/>
  <c r="H97" i="9"/>
  <c r="F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1" i="9"/>
  <c r="H81" i="9"/>
  <c r="F81" i="9"/>
  <c r="J80" i="9"/>
  <c r="J79" i="9"/>
  <c r="J78" i="9"/>
  <c r="J77" i="9"/>
  <c r="J75" i="9"/>
  <c r="H75" i="9"/>
  <c r="F75" i="9"/>
  <c r="J74" i="9"/>
  <c r="J73" i="9"/>
  <c r="J72" i="9"/>
  <c r="J71" i="9"/>
  <c r="J70" i="9"/>
  <c r="J69" i="9"/>
  <c r="J68" i="9"/>
  <c r="J67" i="9"/>
  <c r="J66" i="9"/>
  <c r="J64" i="9"/>
  <c r="H64" i="9"/>
  <c r="F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5" i="9"/>
  <c r="H45" i="9"/>
  <c r="F45" i="9"/>
  <c r="J44" i="9"/>
  <c r="J43" i="9"/>
  <c r="J42" i="9"/>
  <c r="J41" i="9"/>
  <c r="J40" i="9"/>
  <c r="J39" i="9"/>
  <c r="J38" i="9"/>
  <c r="J36" i="9"/>
  <c r="H36" i="9"/>
  <c r="F36" i="9"/>
  <c r="J35" i="9"/>
  <c r="J34" i="9"/>
  <c r="J33" i="9"/>
  <c r="J32" i="9"/>
  <c r="J31" i="9"/>
  <c r="J30" i="9"/>
  <c r="J29" i="9"/>
  <c r="J27" i="9"/>
  <c r="H27" i="9"/>
  <c r="F27" i="9"/>
  <c r="J26" i="9"/>
  <c r="J25" i="9"/>
  <c r="J24" i="9"/>
  <c r="J23" i="9"/>
  <c r="J20" i="9"/>
  <c r="H20" i="9"/>
  <c r="F20" i="9"/>
  <c r="J19" i="9"/>
  <c r="H19" i="9"/>
  <c r="F19" i="9"/>
  <c r="J18" i="9"/>
  <c r="J17" i="9"/>
  <c r="H17" i="9"/>
  <c r="F17" i="9"/>
  <c r="J16" i="9"/>
  <c r="J14" i="9"/>
  <c r="J12" i="9"/>
  <c r="H12" i="9"/>
  <c r="F12" i="9"/>
  <c r="J10" i="9"/>
  <c r="J9" i="9"/>
  <c r="J8" i="9"/>
  <c r="J7" i="9"/>
  <c r="J6" i="9"/>
  <c r="J4" i="9"/>
  <c r="J76" i="1" l="1"/>
  <c r="H76" i="1"/>
  <c r="F76" i="1"/>
  <c r="J75" i="1"/>
  <c r="H75" i="1"/>
  <c r="F75" i="1"/>
  <c r="J74" i="1"/>
  <c r="J73" i="1"/>
  <c r="J71" i="1"/>
  <c r="H71" i="1"/>
  <c r="F71" i="1"/>
  <c r="J70" i="1"/>
  <c r="H70" i="1"/>
  <c r="F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H56" i="1"/>
  <c r="F56" i="1"/>
  <c r="J55" i="1"/>
  <c r="H55" i="1"/>
  <c r="F55" i="1"/>
  <c r="J54" i="1"/>
  <c r="J53" i="1"/>
  <c r="J52" i="1"/>
  <c r="J51" i="1"/>
  <c r="J50" i="1"/>
  <c r="J49" i="1"/>
  <c r="J48" i="1"/>
  <c r="J47" i="1"/>
  <c r="J45" i="1"/>
  <c r="H45" i="1"/>
  <c r="F45" i="1"/>
  <c r="J44" i="1"/>
  <c r="J39" i="1"/>
  <c r="H39" i="1"/>
  <c r="F39" i="1"/>
  <c r="J38" i="1"/>
  <c r="H38" i="1"/>
  <c r="F38" i="1"/>
  <c r="J37" i="1"/>
  <c r="J36" i="1"/>
  <c r="J35" i="1"/>
  <c r="J34" i="1"/>
  <c r="J32" i="1"/>
  <c r="H32" i="1"/>
  <c r="F32" i="1"/>
  <c r="J31" i="1"/>
  <c r="J30" i="1"/>
  <c r="J29" i="1"/>
  <c r="J28" i="1"/>
  <c r="J27" i="1"/>
  <c r="J26" i="1"/>
  <c r="J25" i="1"/>
  <c r="J24" i="1"/>
  <c r="J23" i="1"/>
  <c r="J21" i="1"/>
  <c r="H21" i="1"/>
  <c r="F21" i="1"/>
  <c r="J20" i="1"/>
  <c r="H20" i="1"/>
  <c r="F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</calcChain>
</file>

<file path=xl/sharedStrings.xml><?xml version="1.0" encoding="utf-8"?>
<sst xmlns="http://schemas.openxmlformats.org/spreadsheetml/2006/main" count="319" uniqueCount="227">
  <si>
    <t>May 31, 20</t>
  </si>
  <si>
    <t>May 31, 19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</si>
  <si>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</si>
  <si>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</si>
  <si>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</si>
  <si>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</si>
  <si>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</si>
  <si>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</si>
  <si>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</si>
  <si>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</si>
  <si>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</si>
  <si>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</si>
  <si>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</si>
  <si>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</si>
  <si>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</si>
  <si>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</si>
  <si>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</si>
  <si>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</si>
  <si>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</si>
  <si>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</si>
  <si>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</si>
  <si>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</si>
  <si>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</si>
  <si>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</si>
  <si>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</si>
  <si>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</si>
  <si>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</si>
  <si>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</si>
  <si>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</si>
  <si>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</si>
  <si>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</si>
  <si>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</si>
  <si>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</si>
  <si>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</si>
  <si>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</si>
  <si>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</si>
  <si>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</si>
  <si>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</si>
  <si>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</si>
  <si>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</si>
  <si>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</si>
  <si>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</si>
  <si>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</si>
  <si>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</si>
  <si>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</si>
  <si>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</si>
  <si>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</si>
  <si>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</si>
  <si>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Downpayments-New Applicants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</si>
  <si>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</si>
  <si>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</si>
  <si>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</si>
  <si>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</si>
  <si>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</si>
  <si>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</si>
  <si>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</si>
  <si>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</si>
  <si>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</si>
  <si>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</si>
  <si>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</si>
  <si>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</si>
  <si>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</si>
  <si>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</si>
  <si>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</si>
  <si>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</si>
  <si>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</si>
  <si>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</si>
  <si>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</si>
  <si>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</si>
  <si>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</si>
  <si>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</si>
  <si>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</si>
  <si>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</si>
  <si>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</si>
  <si>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</si>
  <si>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</si>
  <si>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</si>
  <si>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May 20</t>
  </si>
  <si>
    <t>Budget</t>
  </si>
  <si>
    <t>$ Over Budget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</si>
  <si>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</si>
  <si>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</si>
  <si>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</si>
  <si>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</si>
  <si>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</si>
  <si>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</si>
  <si>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</si>
  <si>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</si>
  <si>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4800 · Special Event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</si>
  <si>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</si>
  <si>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</si>
  <si>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</si>
  <si>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</si>
  <si>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</si>
  <si>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</si>
  <si>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</si>
  <si>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</si>
  <si>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</si>
  <si>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</si>
  <si>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</si>
  <si>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</si>
  <si>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</si>
  <si>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</si>
  <si>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</si>
  <si>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</si>
  <si>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</si>
  <si>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</si>
  <si>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</si>
  <si>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5510 · Hospitality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</si>
  <si>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</si>
  <si>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</si>
  <si>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</si>
  <si>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</si>
  <si>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</si>
  <si>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</si>
  <si>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</si>
  <si>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</si>
  <si>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</si>
  <si>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</si>
  <si>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</si>
  <si>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</si>
  <si>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</si>
  <si>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</si>
  <si>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</si>
  <si>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</si>
  <si>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</si>
  <si>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</si>
  <si>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</si>
  <si>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</si>
  <si>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</si>
  <si>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</si>
  <si>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</si>
  <si>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</si>
  <si>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</si>
  <si>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</si>
  <si>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</si>
  <si>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</si>
  <si>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</si>
  <si>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</si>
  <si>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</si>
  <si>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</si>
  <si>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</si>
  <si>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</si>
  <si>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</si>
  <si>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</si>
  <si>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</si>
  <si>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</si>
  <si>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</si>
  <si>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</si>
  <si>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</si>
  <si>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</si>
  <si>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</si>
  <si>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</si>
  <si>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</si>
  <si>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</si>
  <si>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</si>
  <si>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</si>
  <si>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</si>
  <si>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</si>
  <si>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</si>
  <si>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</si>
  <si>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</si>
  <si>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</si>
  <si>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</si>
  <si>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</si>
  <si>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</si>
  <si>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</si>
  <si>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</si>
  <si>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</si>
  <si>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</si>
  <si>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</si>
  <si>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</si>
  <si>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</si>
  <si>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</si>
  <si>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</si>
  <si>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</si>
  <si>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May 19</t>
  </si>
  <si>
    <t>Jul '19 - May 20</t>
  </si>
  <si>
    <t>Jul '18 - May 19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</si>
  <si>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</si>
  <si>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</si>
  <si>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</si>
  <si>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</si>
  <si>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</si>
  <si>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</si>
  <si>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</si>
  <si>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</si>
  <si>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</si>
  <si>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</si>
  <si>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</si>
  <si>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2200 · Payroll liabilities</t>
  </si>
  <si>
    <t>Net Income ReStore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</si>
  <si>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</si>
  <si>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</si>
  <si>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</si>
  <si>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</si>
  <si>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</si>
  <si>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</si>
  <si>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</si>
  <si>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</si>
  <si>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</si>
  <si>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</si>
  <si>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</si>
  <si>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Contributions</t>
  </si>
  <si>
    <t>Restore Sales</t>
  </si>
  <si>
    <t>Net income ReStore</t>
  </si>
  <si>
    <t>k</t>
  </si>
  <si>
    <t>Starting in Jauary the budget included several new hires for construction and repair program</t>
  </si>
  <si>
    <t>#</t>
  </si>
  <si>
    <t>Repair Project expenses decrease from prior year as they focus on outside repair projects</t>
  </si>
  <si>
    <t>(b)</t>
  </si>
  <si>
    <t>&amp;</t>
  </si>
  <si>
    <t>ReStore closed due to COVID</t>
  </si>
  <si>
    <t>Monthly Comparison</t>
  </si>
  <si>
    <t>Prior year month</t>
  </si>
  <si>
    <t>*</t>
  </si>
  <si>
    <t xml:space="preserve">Repair Project expenses decreased from PY due to wages moved from repair to construction </t>
  </si>
  <si>
    <t>YTD Comparison</t>
  </si>
  <si>
    <t>Current YTD</t>
  </si>
  <si>
    <t>Prior year YTD</t>
  </si>
  <si>
    <t>Net Income (loss) for the year</t>
  </si>
  <si>
    <t>H</t>
  </si>
  <si>
    <t>Prior year included audit bill</t>
  </si>
  <si>
    <t>(a)</t>
  </si>
  <si>
    <t>Increase in curent year construction salary is mostly offset by decline in repair salary</t>
  </si>
  <si>
    <t>Supplies for COVID, Mask, gloves and sanitizer</t>
  </si>
  <si>
    <t>Includes two home closings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</si>
</sst>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</font>
    <font>
      <b/>
      <sz val="11"/>
      <color theme="9" tint="-0.249977111117893"/>
      <name val="Calibri"/>
      <family val="2"/>
    </font>
    <font>
      <b/>
      <sz val="16"/>
      <color rgb="FFFF0000"/>
      <name val="Calibri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2" fillId="0" borderId="0" xfId="0" applyNumberFormat="1" applyFont="1"/>
    <xf numFmtId="49" fontId="1" fillId="0" borderId="6" xfId="0" applyNumberFormat="1" applyFont="1" applyBorder="1" applyAlignment="1">
      <alignment horizontal="center"/>
    </xf>
    <xf numFmtId="0" fontId="3" fillId="0" borderId="0" xfId="1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7" fillId="0" borderId="0" xfId="0" applyFont="1"/>
    <xf numFmtId="0" fontId="11" fillId="0" borderId="0" xfId="0" quotePrefix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'!$E$2,'Monthly '!$G$2)</c:f>
              <c:strCache>
                <c:ptCount val="2"/>
                <c:pt idx="0">
                  <c:v>May 20</c:v>
                </c:pt>
                <c:pt idx="1">
                  <c:v>May 19</c:v>
                </c:pt>
              </c:strCache>
            </c:strRef>
          </c:cat>
          <c:val>
            <c:numRef>
              <c:f>('Monthly '!$E$8,'Monthly '!$G$8)</c:f>
              <c:numCache>
                <c:formatCode>#,##0.00;\-#,##0.00</c:formatCode>
                <c:ptCount val="2"/>
                <c:pt idx="0">
                  <c:v>286797.95</c:v>
                </c:pt>
                <c:pt idx="1">
                  <c:v>96444.83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'!$E$2,'Monthly '!$G$2)</c:f>
              <c:strCache>
                <c:ptCount val="2"/>
                <c:pt idx="0">
                  <c:v>May 20</c:v>
                </c:pt>
                <c:pt idx="1">
                  <c:v>May 19</c:v>
                </c:pt>
              </c:strCache>
            </c:strRef>
          </c:cat>
          <c:val>
            <c:numRef>
              <c:f>('Monthly '!$E$18,'Monthly '!$G$18)</c:f>
              <c:numCache>
                <c:formatCode>#,##0.00;\-#,##0.00</c:formatCode>
                <c:ptCount val="2"/>
                <c:pt idx="0">
                  <c:v>330440.64</c:v>
                </c:pt>
                <c:pt idx="1">
                  <c:v>202817.67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1371776"/>
        <c:axId val="233893248"/>
      </c:barChart>
      <c:catAx>
        <c:axId val="22137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3893248"/>
        <c:crosses val="autoZero"/>
        <c:auto val="1"/>
        <c:lblAlgn val="ctr"/>
        <c:lblOffset val="100"/>
        <c:noMultiLvlLbl val="0"/>
      </c:catAx>
      <c:valAx>
        <c:axId val="233893248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213717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(YTD!$E$2,YTD!$G$2)</c:f>
              <c:strCache>
                <c:ptCount val="2"/>
                <c:pt idx="0">
                  <c:v>Jul '19 - May 20</c:v>
                </c:pt>
                <c:pt idx="1">
                  <c:v>Jul '18 - May 19</c:v>
                </c:pt>
              </c:strCache>
            </c:strRef>
          </c:cat>
          <c:val>
            <c:numRef>
              <c:f>(YTD!$E$9,YTD!$G$9)</c:f>
              <c:numCache>
                <c:formatCode>#,##0.00;\-#,##0.00</c:formatCode>
                <c:ptCount val="2"/>
                <c:pt idx="0">
                  <c:v>2374756.89</c:v>
                </c:pt>
                <c:pt idx="1">
                  <c:v>2079752.62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(YTD!$E$2,YTD!$G$2)</c:f>
              <c:strCache>
                <c:ptCount val="2"/>
                <c:pt idx="0">
                  <c:v>Jul '19 - May 20</c:v>
                </c:pt>
                <c:pt idx="1">
                  <c:v>Jul '18 - May 19</c:v>
                </c:pt>
              </c:strCache>
            </c:strRef>
          </c:cat>
          <c:val>
            <c:numRef>
              <c:f>(YTD!$E$18,YTD!$G$18)</c:f>
              <c:numCache>
                <c:formatCode>#,##0.00;\-#,##0.00</c:formatCode>
                <c:ptCount val="2"/>
                <c:pt idx="0">
                  <c:v>2440963.14</c:v>
                </c:pt>
                <c:pt idx="1">
                  <c:v>2185153.54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224576"/>
        <c:axId val="185714944"/>
      </c:barChart>
      <c:catAx>
        <c:axId val="18522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714944"/>
        <c:crosses val="autoZero"/>
        <c:auto val="1"/>
        <c:lblAlgn val="ctr"/>
        <c:lblOffset val="100"/>
        <c:noMultiLvlLbl val="0"/>
      </c:catAx>
      <c:valAx>
        <c:axId val="18571494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85224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352431</xdr:colOff>
      <xdr:row>22</xdr:row>
      <xdr:rowOff>23812</xdr:rowOff>
    </xdr:from>
    <xdr:to>
      <xdr:col>10</xdr:col>
      <xdr:colOff>9531</xdr:colOff>
      <xdr:row>36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114306</xdr:colOff>
      <xdr:row>22</xdr:row>
      <xdr:rowOff>23812</xdr:rowOff>
    </xdr:from>
    <xdr:to>
      <xdr:col>9</xdr:col>
      <xdr:colOff>38106</xdr:colOff>
      <xdr:row>36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2.75" x14ac:dyDescent="0.2"/>
  <cols>
    <col min="1" max="16384" width="9.140625" style="16"/>
  </cols>
  <sheetData>
    <row r="1" spans="1:37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6" workbookViewId="0">
      <selection activeCell="A43" sqref="A43"/>
    </sheetView>
  </sheetViews>
  <sheetFormatPr defaultRowHeight="15" x14ac:dyDescent="0.25"/>
  <cols>
    <col min="1" max="1" width="4.140625" customWidth="1"/>
    <col min="2" max="2" width="17" customWidth="1"/>
    <col min="3" max="3" width="16.85546875" customWidth="1"/>
    <col min="4" max="4" width="15.42578125" customWidth="1"/>
    <col min="5" max="5" width="1" customWidth="1"/>
    <col min="6" max="6" width="15" customWidth="1"/>
    <col min="7" max="7" width="18.7109375" bestFit="1" customWidth="1"/>
    <col min="8" max="8" width="14.140625" customWidth="1"/>
    <col min="11" max="11" width="14" style="39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192</v>
      </c>
      <c r="K1"/>
    </row>
    <row r="2" spans="1:11" x14ac:dyDescent="0.25">
      <c r="A2" t="s">
        <v>193</v>
      </c>
      <c r="K2"/>
    </row>
    <row r="3" spans="1:11" x14ac:dyDescent="0.25">
      <c r="A3" s="22"/>
      <c r="B3" s="23">
        <v>43982</v>
      </c>
      <c r="K3"/>
    </row>
    <row r="4" spans="1:11" ht="6.75" customHeight="1" x14ac:dyDescent="0.25">
      <c r="K4"/>
    </row>
    <row r="5" spans="1:11" ht="14.25" customHeight="1" x14ac:dyDescent="0.25">
      <c r="K5"/>
    </row>
    <row r="6" spans="1:11" x14ac:dyDescent="0.25">
      <c r="B6" t="s">
        <v>194</v>
      </c>
      <c r="D6" s="24"/>
      <c r="E6" s="24"/>
      <c r="G6" s="24">
        <f>+'Balance Sheet'!F6</f>
        <v>523840.09</v>
      </c>
      <c r="K6"/>
    </row>
    <row r="7" spans="1:11" x14ac:dyDescent="0.25">
      <c r="B7" t="s">
        <v>195</v>
      </c>
      <c r="D7" s="24"/>
      <c r="E7" s="24"/>
      <c r="G7" s="24">
        <f>+Cashflow!F26</f>
        <v>-35160.6</v>
      </c>
      <c r="K7"/>
    </row>
    <row r="8" spans="1:11" x14ac:dyDescent="0.25">
      <c r="D8" s="24"/>
      <c r="E8" s="24"/>
      <c r="G8" s="24"/>
      <c r="K8"/>
    </row>
    <row r="9" spans="1:11" ht="5.25" customHeight="1" x14ac:dyDescent="0.25">
      <c r="A9" s="25"/>
      <c r="B9" s="25"/>
      <c r="C9" s="25"/>
      <c r="D9" s="26"/>
      <c r="E9" s="26"/>
      <c r="F9" s="26"/>
      <c r="G9" s="27"/>
      <c r="K9"/>
    </row>
    <row r="10" spans="1:11" ht="30" x14ac:dyDescent="0.25">
      <c r="B10" s="28" t="s">
        <v>196</v>
      </c>
      <c r="C10" s="29"/>
      <c r="D10" s="30" t="s">
        <v>197</v>
      </c>
      <c r="E10" s="30"/>
      <c r="F10" s="30" t="s">
        <v>198</v>
      </c>
      <c r="G10" s="30" t="s">
        <v>199</v>
      </c>
      <c r="K10"/>
    </row>
    <row r="11" spans="1:11" x14ac:dyDescent="0.25">
      <c r="B11" t="s">
        <v>200</v>
      </c>
      <c r="C11" s="31"/>
      <c r="D11" s="32">
        <f>+'Budget vs actual'!F20</f>
        <v>286797.95</v>
      </c>
      <c r="E11" s="32"/>
      <c r="F11" s="32">
        <f>+'Budget vs actual'!H20</f>
        <v>324845</v>
      </c>
      <c r="G11" s="33">
        <f t="shared" ref="G11:G16" si="0">+D11-F11</f>
        <v>-38047.049999999988</v>
      </c>
      <c r="K11"/>
    </row>
    <row r="12" spans="1:11" x14ac:dyDescent="0.25">
      <c r="B12" t="s">
        <v>201</v>
      </c>
      <c r="C12" s="31"/>
      <c r="D12" s="32">
        <f>+'Budget vs actual'!F98</f>
        <v>330440.64</v>
      </c>
      <c r="E12" s="32"/>
      <c r="F12" s="32">
        <f>+'Budget vs actual'!H98</f>
        <v>423730.59</v>
      </c>
      <c r="G12" s="33">
        <f t="shared" si="0"/>
        <v>-93289.950000000012</v>
      </c>
      <c r="K12"/>
    </row>
    <row r="13" spans="1:11" x14ac:dyDescent="0.25">
      <c r="B13" t="s">
        <v>202</v>
      </c>
      <c r="C13" s="31"/>
      <c r="D13" s="32">
        <f>+'Budget vs actual'!F99</f>
        <v>-43642.69</v>
      </c>
      <c r="E13" s="32"/>
      <c r="F13" s="32">
        <f>+'Budget vs actual'!H99</f>
        <v>-98885.59</v>
      </c>
      <c r="G13" s="33">
        <f t="shared" si="0"/>
        <v>55242.899999999994</v>
      </c>
      <c r="K13"/>
    </row>
    <row r="14" spans="1:11" x14ac:dyDescent="0.25">
      <c r="A14" s="34"/>
      <c r="B14" t="s">
        <v>203</v>
      </c>
      <c r="D14" s="32">
        <f>+'Budget vs actual'!F12</f>
        <v>14331.2</v>
      </c>
      <c r="E14" s="32"/>
      <c r="F14" s="32">
        <f>+'Budget vs actual'!H12</f>
        <v>29745</v>
      </c>
      <c r="G14" s="33">
        <f t="shared" si="0"/>
        <v>-15413.8</v>
      </c>
      <c r="K14"/>
    </row>
    <row r="15" spans="1:11" x14ac:dyDescent="0.25">
      <c r="A15" s="35"/>
      <c r="B15" t="s">
        <v>204</v>
      </c>
      <c r="D15" s="32">
        <f>+'Budget vs actual'!F18</f>
        <v>14233.22</v>
      </c>
      <c r="E15" s="32"/>
      <c r="F15" s="32">
        <f>+'Budget vs actual'!H18</f>
        <v>75000</v>
      </c>
      <c r="G15" s="33">
        <f t="shared" si="0"/>
        <v>-60766.78</v>
      </c>
      <c r="K15"/>
    </row>
    <row r="16" spans="1:11" x14ac:dyDescent="0.25">
      <c r="A16" s="35"/>
      <c r="B16" t="s">
        <v>205</v>
      </c>
      <c r="D16" s="32">
        <f>+'Budget vs actual'!F101</f>
        <v>-21694.639999999999</v>
      </c>
      <c r="E16" s="32"/>
      <c r="F16" s="32">
        <f>+'Budget vs actual'!H101</f>
        <v>27457.910000000003</v>
      </c>
      <c r="G16" s="33">
        <f t="shared" si="0"/>
        <v>-49152.55</v>
      </c>
      <c r="K16"/>
    </row>
    <row r="17" spans="1:15" ht="9.75" customHeight="1" x14ac:dyDescent="0.25">
      <c r="K17"/>
    </row>
    <row r="18" spans="1:15" x14ac:dyDescent="0.25">
      <c r="A18" s="36" t="s">
        <v>206</v>
      </c>
      <c r="B18" s="37" t="s">
        <v>207</v>
      </c>
      <c r="C18" s="38"/>
      <c r="D18" s="38"/>
      <c r="E18" s="38"/>
      <c r="F18" s="38"/>
      <c r="G18" s="38"/>
    </row>
    <row r="19" spans="1:15" x14ac:dyDescent="0.25">
      <c r="A19" s="40" t="s">
        <v>208</v>
      </c>
      <c r="B19" s="37" t="s">
        <v>209</v>
      </c>
      <c r="C19" s="38"/>
      <c r="D19" s="38"/>
      <c r="E19" s="38"/>
      <c r="F19" s="38"/>
      <c r="G19" s="38"/>
    </row>
    <row r="20" spans="1:15" x14ac:dyDescent="0.25">
      <c r="A20" s="41" t="s">
        <v>210</v>
      </c>
      <c r="B20" s="37" t="s">
        <v>225</v>
      </c>
      <c r="C20" s="38"/>
      <c r="D20" s="38"/>
      <c r="E20" s="38"/>
      <c r="F20" s="38"/>
      <c r="G20" s="38"/>
    </row>
    <row r="21" spans="1:15" x14ac:dyDescent="0.25">
      <c r="A21" s="42" t="s">
        <v>211</v>
      </c>
      <c r="B21" s="37" t="s">
        <v>212</v>
      </c>
      <c r="C21" s="38"/>
      <c r="D21" s="38"/>
      <c r="E21" s="38"/>
      <c r="F21" s="38"/>
      <c r="G21" s="38"/>
    </row>
    <row r="22" spans="1:15" ht="7.5" customHeight="1" x14ac:dyDescent="0.25">
      <c r="A22" s="25"/>
      <c r="B22" s="25"/>
      <c r="C22" s="25"/>
      <c r="D22" s="26"/>
      <c r="E22" s="26"/>
      <c r="F22" s="26"/>
      <c r="G22" s="27"/>
    </row>
    <row r="23" spans="1:15" ht="30" x14ac:dyDescent="0.25">
      <c r="B23" s="28" t="s">
        <v>213</v>
      </c>
      <c r="C23" s="29"/>
      <c r="D23" s="30" t="s">
        <v>197</v>
      </c>
      <c r="E23" s="30"/>
      <c r="F23" s="30" t="s">
        <v>214</v>
      </c>
      <c r="G23" s="30" t="s">
        <v>199</v>
      </c>
    </row>
    <row r="24" spans="1:15" x14ac:dyDescent="0.25">
      <c r="B24" t="s">
        <v>200</v>
      </c>
      <c r="C24" s="31"/>
      <c r="D24" s="32">
        <f t="shared" ref="D24:D29" si="1">+D11</f>
        <v>286797.95</v>
      </c>
      <c r="E24" s="32"/>
      <c r="F24" s="32">
        <f>+'Monthly '!G8</f>
        <v>96444.83</v>
      </c>
      <c r="G24" s="33">
        <f>+D24-F24</f>
        <v>190353.12</v>
      </c>
    </row>
    <row r="25" spans="1:15" x14ac:dyDescent="0.25">
      <c r="B25" t="s">
        <v>201</v>
      </c>
      <c r="C25" s="31"/>
      <c r="D25" s="32">
        <f t="shared" si="1"/>
        <v>330440.64</v>
      </c>
      <c r="E25" s="32"/>
      <c r="F25" s="32">
        <f>+'Monthly '!G18</f>
        <v>202817.67</v>
      </c>
      <c r="G25" s="33">
        <f t="shared" ref="G25:G29" si="2">+D25-F25</f>
        <v>127622.97</v>
      </c>
    </row>
    <row r="26" spans="1:15" x14ac:dyDescent="0.25">
      <c r="B26" t="s">
        <v>202</v>
      </c>
      <c r="C26" s="31"/>
      <c r="D26" s="32">
        <f t="shared" si="1"/>
        <v>-43642.69</v>
      </c>
      <c r="E26" s="32"/>
      <c r="F26" s="32">
        <f>+'Monthly '!G19</f>
        <v>-106372.84</v>
      </c>
      <c r="G26" s="33">
        <f t="shared" si="2"/>
        <v>62730.149999999994</v>
      </c>
    </row>
    <row r="27" spans="1:15" x14ac:dyDescent="0.25">
      <c r="A27" s="34"/>
      <c r="B27" t="s">
        <v>203</v>
      </c>
      <c r="D27" s="32">
        <f t="shared" si="1"/>
        <v>14331.2</v>
      </c>
      <c r="E27" s="32"/>
      <c r="F27" s="32">
        <f>+'Monthly '!G5</f>
        <v>22571.759999999998</v>
      </c>
      <c r="G27" s="33">
        <f t="shared" si="2"/>
        <v>-8240.5599999999977</v>
      </c>
      <c r="O27" s="39"/>
    </row>
    <row r="28" spans="1:15" x14ac:dyDescent="0.25">
      <c r="A28" s="35"/>
      <c r="B28" t="s">
        <v>204</v>
      </c>
      <c r="D28" s="32">
        <f t="shared" si="1"/>
        <v>14233.22</v>
      </c>
      <c r="E28" s="32"/>
      <c r="F28" s="32">
        <f>+'Monthly '!G7</f>
        <v>73717.210000000006</v>
      </c>
      <c r="G28" s="33">
        <f t="shared" si="2"/>
        <v>-59483.990000000005</v>
      </c>
      <c r="O28" s="39"/>
    </row>
    <row r="29" spans="1:15" x14ac:dyDescent="0.25">
      <c r="A29" s="35"/>
      <c r="B29" t="s">
        <v>205</v>
      </c>
      <c r="D29" s="32">
        <f t="shared" si="1"/>
        <v>-21694.639999999999</v>
      </c>
      <c r="E29" s="32"/>
      <c r="F29" s="32">
        <f>+'Monthly '!G21</f>
        <v>20829.850000000009</v>
      </c>
      <c r="G29" s="33">
        <f t="shared" si="2"/>
        <v>-42524.490000000005</v>
      </c>
      <c r="O29" s="39"/>
    </row>
    <row r="30" spans="1:15" ht="21" x14ac:dyDescent="0.25">
      <c r="A30" s="43" t="s">
        <v>215</v>
      </c>
      <c r="B30" s="37" t="s">
        <v>226</v>
      </c>
      <c r="C30" s="38"/>
      <c r="D30" s="38"/>
      <c r="E30" s="38"/>
      <c r="F30" s="38"/>
      <c r="G30" s="38"/>
    </row>
    <row r="31" spans="1:15" x14ac:dyDescent="0.25">
      <c r="A31" s="42" t="s">
        <v>211</v>
      </c>
      <c r="B31" s="37" t="s">
        <v>212</v>
      </c>
      <c r="C31" s="38"/>
      <c r="D31" s="38"/>
      <c r="E31" s="38"/>
      <c r="F31" s="38"/>
      <c r="G31" s="38"/>
    </row>
    <row r="32" spans="1:15" x14ac:dyDescent="0.25">
      <c r="A32" s="40" t="s">
        <v>208</v>
      </c>
      <c r="B32" s="37" t="s">
        <v>216</v>
      </c>
      <c r="C32" s="38"/>
      <c r="D32" s="38"/>
      <c r="E32" s="38"/>
      <c r="F32" s="38"/>
      <c r="G32" s="38"/>
    </row>
    <row r="33" spans="1:11" ht="7.5" customHeight="1" x14ac:dyDescent="0.25">
      <c r="A33" s="25"/>
      <c r="B33" s="25"/>
      <c r="C33" s="25"/>
      <c r="D33" s="26"/>
      <c r="E33" s="26"/>
      <c r="F33" s="26"/>
      <c r="G33" s="27"/>
    </row>
    <row r="34" spans="1:11" x14ac:dyDescent="0.25">
      <c r="A34" s="44"/>
      <c r="B34" s="45" t="s">
        <v>217</v>
      </c>
      <c r="C34" s="46"/>
      <c r="D34" s="47" t="s">
        <v>218</v>
      </c>
      <c r="E34" s="47"/>
      <c r="F34" s="48" t="s">
        <v>219</v>
      </c>
      <c r="G34" s="48" t="s">
        <v>199</v>
      </c>
      <c r="K34"/>
    </row>
    <row r="35" spans="1:11" x14ac:dyDescent="0.25">
      <c r="B35" t="s">
        <v>200</v>
      </c>
      <c r="C35" s="44"/>
      <c r="D35" s="32">
        <f>+YTD!E8</f>
        <v>2374756.89</v>
      </c>
      <c r="E35" s="32"/>
      <c r="F35" s="32">
        <f>+YTD!G8</f>
        <v>2079752.62</v>
      </c>
      <c r="G35" s="33">
        <f t="shared" ref="G35:G40" si="3">+D35-F35</f>
        <v>295004.27</v>
      </c>
      <c r="K35"/>
    </row>
    <row r="36" spans="1:11" x14ac:dyDescent="0.25">
      <c r="B36" t="s">
        <v>201</v>
      </c>
      <c r="C36" s="44"/>
      <c r="D36" s="32">
        <f>+YTD!E18</f>
        <v>2440963.14</v>
      </c>
      <c r="E36" s="32"/>
      <c r="F36" s="32">
        <f>+YTD!G18</f>
        <v>2185153.54</v>
      </c>
      <c r="G36" s="33">
        <f t="shared" si="3"/>
        <v>255809.60000000009</v>
      </c>
      <c r="K36"/>
    </row>
    <row r="37" spans="1:11" x14ac:dyDescent="0.25">
      <c r="B37" s="44" t="s">
        <v>220</v>
      </c>
      <c r="C37" s="44"/>
      <c r="D37" s="32">
        <f>+YTD!E19</f>
        <v>-66206.25</v>
      </c>
      <c r="E37" s="32"/>
      <c r="F37" s="32">
        <f>+YTD!G19</f>
        <v>-105400.92</v>
      </c>
      <c r="G37" s="33">
        <f t="shared" si="3"/>
        <v>39194.67</v>
      </c>
      <c r="K37"/>
    </row>
    <row r="38" spans="1:11" x14ac:dyDescent="0.25">
      <c r="A38" s="34"/>
      <c r="B38" s="44" t="s">
        <v>203</v>
      </c>
      <c r="C38" s="44"/>
      <c r="D38" s="32">
        <f>+YTD!E5</f>
        <v>871366.72</v>
      </c>
      <c r="E38" s="32"/>
      <c r="F38" s="32">
        <f>+YTD!G5</f>
        <v>799602.88</v>
      </c>
      <c r="G38" s="33">
        <f t="shared" si="3"/>
        <v>71763.839999999967</v>
      </c>
      <c r="K38"/>
    </row>
    <row r="39" spans="1:11" x14ac:dyDescent="0.25">
      <c r="A39" s="35"/>
      <c r="B39" s="44" t="s">
        <v>204</v>
      </c>
      <c r="C39" s="44"/>
      <c r="D39" s="32">
        <f>+YTD!E7</f>
        <v>647384.47</v>
      </c>
      <c r="E39" s="32"/>
      <c r="F39" s="32">
        <f>+YTD!G7</f>
        <v>808084.31</v>
      </c>
      <c r="G39" s="33">
        <f t="shared" si="3"/>
        <v>-160699.84000000008</v>
      </c>
      <c r="K39"/>
    </row>
    <row r="40" spans="1:11" x14ac:dyDescent="0.25">
      <c r="A40" s="35"/>
      <c r="B40" s="44" t="s">
        <v>205</v>
      </c>
      <c r="C40" s="44"/>
      <c r="D40" s="32">
        <f>+YTD!E21</f>
        <v>154711.26999999999</v>
      </c>
      <c r="E40" s="32"/>
      <c r="F40" s="32">
        <f>+YTD!G21</f>
        <v>292801.70000000007</v>
      </c>
      <c r="G40" s="33">
        <f t="shared" si="3"/>
        <v>-138090.43000000008</v>
      </c>
      <c r="K40"/>
    </row>
    <row r="41" spans="1:11" ht="4.5" customHeight="1" x14ac:dyDescent="0.25">
      <c r="A41" s="35"/>
      <c r="B41" s="44"/>
      <c r="C41" s="44"/>
      <c r="D41" s="32"/>
      <c r="E41" s="32"/>
      <c r="F41" s="32"/>
      <c r="G41" s="33"/>
      <c r="K41"/>
    </row>
    <row r="42" spans="1:11" x14ac:dyDescent="0.25">
      <c r="A42" s="49"/>
      <c r="B42" s="37"/>
      <c r="C42" s="38"/>
      <c r="D42" s="38"/>
      <c r="E42" s="38"/>
      <c r="F42" s="38"/>
      <c r="G42" s="38"/>
    </row>
    <row r="43" spans="1:11" x14ac:dyDescent="0.25">
      <c r="A43" s="34" t="s">
        <v>221</v>
      </c>
      <c r="B43" s="37" t="s">
        <v>222</v>
      </c>
      <c r="C43" s="38"/>
      <c r="D43" s="38"/>
      <c r="E43" s="38"/>
      <c r="F43" s="38"/>
      <c r="G43" s="38"/>
    </row>
    <row r="44" spans="1:11" x14ac:dyDescent="0.25">
      <c r="A44" s="50" t="s">
        <v>223</v>
      </c>
      <c r="B44" s="37" t="s">
        <v>224</v>
      </c>
    </row>
    <row r="45" spans="1:11" x14ac:dyDescent="0.25">
      <c r="A45" s="42" t="s">
        <v>211</v>
      </c>
      <c r="B45" s="37" t="s">
        <v>212</v>
      </c>
      <c r="C45" s="38"/>
      <c r="K45"/>
    </row>
  </sheetData>
  <pageMargins left="0.7" right="0.7" top="0.7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7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J1" sqref="J1"/>
    </sheetView>
  </sheetViews>
  <sheetFormatPr defaultRowHeight="15" x14ac:dyDescent="0.25"/>
  <cols>
    <col min="1" max="4" width="2.7109375" style="14" customWidth="1"/>
    <col min="5" max="5" width="31.7109375" style="14" customWidth="1"/>
    <col min="6" max="6" width="12.28515625" style="15" bestFit="1" customWidth="1"/>
    <col min="7" max="7" width="2.28515625" style="15" customWidth="1"/>
    <col min="8" max="8" width="12.28515625" style="15" bestFit="1" customWidth="1"/>
    <col min="9" max="9" width="2.28515625" style="15" customWidth="1"/>
    <col min="10" max="10" width="11.28515625" style="15" bestFit="1" customWidth="1"/>
  </cols>
  <sheetData>
    <row r="1" spans="1:10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</row>
    <row r="2" spans="1:10" s="13" customFormat="1" ht="16.5" thickTop="1" thickBot="1" x14ac:dyDescent="0.3">
      <c r="A2" s="11"/>
      <c r="B2" s="11"/>
      <c r="C2" s="11"/>
      <c r="D2" s="11"/>
      <c r="E2" s="11"/>
      <c r="F2" s="17" t="s">
        <v>0</v>
      </c>
      <c r="G2" s="18"/>
      <c r="H2" s="17" t="s">
        <v>1</v>
      </c>
      <c r="I2" s="12"/>
      <c r="J2" s="17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6"/>
      <c r="G3" s="4"/>
      <c r="H3" s="6"/>
      <c r="I3" s="4"/>
      <c r="J3" s="6"/>
    </row>
    <row r="4" spans="1:10" x14ac:dyDescent="0.25">
      <c r="A4" s="1"/>
      <c r="B4" s="1" t="s">
        <v>4</v>
      </c>
      <c r="C4" s="1"/>
      <c r="D4" s="1"/>
      <c r="E4" s="1"/>
      <c r="F4" s="6"/>
      <c r="G4" s="4"/>
      <c r="H4" s="6"/>
      <c r="I4" s="4"/>
      <c r="J4" s="6"/>
    </row>
    <row r="5" spans="1:10" x14ac:dyDescent="0.25">
      <c r="A5" s="1"/>
      <c r="B5" s="1"/>
      <c r="C5" s="1" t="s">
        <v>5</v>
      </c>
      <c r="D5" s="1"/>
      <c r="E5" s="1"/>
      <c r="F5" s="6"/>
      <c r="G5" s="4"/>
      <c r="H5" s="6"/>
      <c r="I5" s="4"/>
      <c r="J5" s="6"/>
    </row>
    <row r="6" spans="1:10" ht="15.75" thickBot="1" x14ac:dyDescent="0.3">
      <c r="A6" s="1"/>
      <c r="B6" s="1"/>
      <c r="C6" s="1"/>
      <c r="D6" s="1" t="s">
        <v>6</v>
      </c>
      <c r="E6" s="1"/>
      <c r="F6" s="5">
        <v>523840.09</v>
      </c>
      <c r="G6" s="4"/>
      <c r="H6" s="5">
        <v>664601.23</v>
      </c>
      <c r="I6" s="4"/>
      <c r="J6" s="5">
        <f>ROUND((F6-H6),5)</f>
        <v>-140761.14000000001</v>
      </c>
    </row>
    <row r="7" spans="1:10" x14ac:dyDescent="0.25">
      <c r="A7" s="1"/>
      <c r="B7" s="1"/>
      <c r="C7" s="1" t="s">
        <v>7</v>
      </c>
      <c r="D7" s="1"/>
      <c r="E7" s="1"/>
      <c r="F7" s="6">
        <f>ROUND(SUM(F5:F6),5)</f>
        <v>523840.09</v>
      </c>
      <c r="G7" s="4"/>
      <c r="H7" s="6">
        <f>ROUND(SUM(H5:H6),5)</f>
        <v>664601.23</v>
      </c>
      <c r="I7" s="4"/>
      <c r="J7" s="6">
        <f>ROUND((F7-H7),5)</f>
        <v>-140761.14000000001</v>
      </c>
    </row>
    <row r="8" spans="1:10" x14ac:dyDescent="0.25">
      <c r="A8" s="1"/>
      <c r="B8" s="1"/>
      <c r="C8" s="1" t="s">
        <v>8</v>
      </c>
      <c r="D8" s="1"/>
      <c r="E8" s="1"/>
      <c r="F8" s="6"/>
      <c r="G8" s="4"/>
      <c r="H8" s="6"/>
      <c r="I8" s="4"/>
      <c r="J8" s="6"/>
    </row>
    <row r="9" spans="1:10" ht="15.75" thickBot="1" x14ac:dyDescent="0.3">
      <c r="A9" s="1"/>
      <c r="B9" s="1"/>
      <c r="C9" s="1"/>
      <c r="D9" s="1" t="s">
        <v>9</v>
      </c>
      <c r="E9" s="1"/>
      <c r="F9" s="5">
        <v>321123.56</v>
      </c>
      <c r="G9" s="4"/>
      <c r="H9" s="5">
        <v>199851.06</v>
      </c>
      <c r="I9" s="4"/>
      <c r="J9" s="5">
        <f>ROUND((F9-H9),5)</f>
        <v>121272.5</v>
      </c>
    </row>
    <row r="10" spans="1:10" x14ac:dyDescent="0.25">
      <c r="A10" s="1"/>
      <c r="B10" s="1"/>
      <c r="C10" s="1" t="s">
        <v>10</v>
      </c>
      <c r="D10" s="1"/>
      <c r="E10" s="1"/>
      <c r="F10" s="6">
        <f>ROUND(SUM(F8:F9),5)</f>
        <v>321123.56</v>
      </c>
      <c r="G10" s="4"/>
      <c r="H10" s="6">
        <f>ROUND(SUM(H8:H9),5)</f>
        <v>199851.06</v>
      </c>
      <c r="I10" s="4"/>
      <c r="J10" s="6">
        <f>ROUND((F10-H10),5)</f>
        <v>121272.5</v>
      </c>
    </row>
    <row r="11" spans="1:10" x14ac:dyDescent="0.25">
      <c r="A11" s="1"/>
      <c r="B11" s="1"/>
      <c r="C11" s="1" t="s">
        <v>11</v>
      </c>
      <c r="D11" s="1"/>
      <c r="E11" s="1"/>
      <c r="F11" s="6"/>
      <c r="G11" s="4"/>
      <c r="H11" s="6"/>
      <c r="I11" s="4"/>
      <c r="J11" s="6"/>
    </row>
    <row r="12" spans="1:10" x14ac:dyDescent="0.25">
      <c r="A12" s="1"/>
      <c r="B12" s="1"/>
      <c r="C12" s="1"/>
      <c r="D12" s="1" t="s">
        <v>12</v>
      </c>
      <c r="E12" s="1"/>
      <c r="F12" s="6">
        <v>283136.5</v>
      </c>
      <c r="G12" s="4"/>
      <c r="H12" s="6">
        <v>333544.61</v>
      </c>
      <c r="I12" s="4"/>
      <c r="J12" s="6">
        <f t="shared" ref="J12:J21" si="0">ROUND((F12-H12),5)</f>
        <v>-50408.11</v>
      </c>
    </row>
    <row r="13" spans="1:10" x14ac:dyDescent="0.25">
      <c r="A13" s="1"/>
      <c r="B13" s="1"/>
      <c r="C13" s="1"/>
      <c r="D13" s="1" t="s">
        <v>13</v>
      </c>
      <c r="E13" s="1"/>
      <c r="F13" s="6">
        <v>74938.98</v>
      </c>
      <c r="G13" s="4"/>
      <c r="H13" s="6">
        <v>66371.67</v>
      </c>
      <c r="I13" s="4"/>
      <c r="J13" s="6">
        <f t="shared" si="0"/>
        <v>8567.31</v>
      </c>
    </row>
    <row r="14" spans="1:10" x14ac:dyDescent="0.25">
      <c r="A14" s="1"/>
      <c r="B14" s="1"/>
      <c r="C14" s="1"/>
      <c r="D14" s="1" t="s">
        <v>14</v>
      </c>
      <c r="E14" s="1"/>
      <c r="F14" s="6">
        <v>109465.66</v>
      </c>
      <c r="G14" s="4"/>
      <c r="H14" s="6">
        <v>111978.39</v>
      </c>
      <c r="I14" s="4"/>
      <c r="J14" s="6">
        <f t="shared" si="0"/>
        <v>-2512.73</v>
      </c>
    </row>
    <row r="15" spans="1:10" x14ac:dyDescent="0.25">
      <c r="A15" s="1"/>
      <c r="B15" s="1"/>
      <c r="C15" s="1"/>
      <c r="D15" s="1" t="s">
        <v>15</v>
      </c>
      <c r="E15" s="1"/>
      <c r="F15" s="6">
        <v>-109465.66</v>
      </c>
      <c r="G15" s="4"/>
      <c r="H15" s="6">
        <v>-111978.39</v>
      </c>
      <c r="I15" s="4"/>
      <c r="J15" s="6">
        <f t="shared" si="0"/>
        <v>2512.73</v>
      </c>
    </row>
    <row r="16" spans="1:10" x14ac:dyDescent="0.25">
      <c r="A16" s="1"/>
      <c r="B16" s="1"/>
      <c r="C16" s="1"/>
      <c r="D16" s="1" t="s">
        <v>16</v>
      </c>
      <c r="E16" s="1"/>
      <c r="F16" s="6">
        <v>323042.90999999997</v>
      </c>
      <c r="G16" s="4"/>
      <c r="H16" s="6">
        <v>114534.67</v>
      </c>
      <c r="I16" s="4"/>
      <c r="J16" s="6">
        <f t="shared" si="0"/>
        <v>208508.24</v>
      </c>
    </row>
    <row r="17" spans="1:10" x14ac:dyDescent="0.25">
      <c r="A17" s="1"/>
      <c r="B17" s="1"/>
      <c r="C17" s="1"/>
      <c r="D17" s="1" t="s">
        <v>17</v>
      </c>
      <c r="E17" s="1"/>
      <c r="F17" s="6">
        <v>68610.38</v>
      </c>
      <c r="G17" s="4"/>
      <c r="H17" s="6">
        <v>62209.18</v>
      </c>
      <c r="I17" s="4"/>
      <c r="J17" s="6">
        <f t="shared" si="0"/>
        <v>6401.2</v>
      </c>
    </row>
    <row r="18" spans="1:10" x14ac:dyDescent="0.25">
      <c r="A18" s="1"/>
      <c r="B18" s="1"/>
      <c r="C18" s="1"/>
      <c r="D18" s="1" t="s">
        <v>18</v>
      </c>
      <c r="E18" s="1"/>
      <c r="F18" s="6">
        <v>-66754.740000000005</v>
      </c>
      <c r="G18" s="4"/>
      <c r="H18" s="6">
        <v>-66754.740000000005</v>
      </c>
      <c r="I18" s="4"/>
      <c r="J18" s="6">
        <f t="shared" si="0"/>
        <v>0</v>
      </c>
    </row>
    <row r="19" spans="1:10" ht="15.75" thickBot="1" x14ac:dyDescent="0.3">
      <c r="A19" s="1"/>
      <c r="B19" s="1"/>
      <c r="C19" s="1"/>
      <c r="D19" s="1" t="s">
        <v>19</v>
      </c>
      <c r="E19" s="1"/>
      <c r="F19" s="6">
        <v>266331.03999999998</v>
      </c>
      <c r="G19" s="4"/>
      <c r="H19" s="6">
        <v>331143.03999999998</v>
      </c>
      <c r="I19" s="4"/>
      <c r="J19" s="6">
        <f t="shared" si="0"/>
        <v>-64812</v>
      </c>
    </row>
    <row r="20" spans="1:10" ht="15.75" thickBot="1" x14ac:dyDescent="0.3">
      <c r="A20" s="1"/>
      <c r="B20" s="1"/>
      <c r="C20" s="1" t="s">
        <v>20</v>
      </c>
      <c r="D20" s="1"/>
      <c r="E20" s="1"/>
      <c r="F20" s="7">
        <f>ROUND(SUM(F11:F19),5)</f>
        <v>949305.07</v>
      </c>
      <c r="G20" s="4"/>
      <c r="H20" s="7">
        <f>ROUND(SUM(H11:H19),5)</f>
        <v>841048.43</v>
      </c>
      <c r="I20" s="4"/>
      <c r="J20" s="7">
        <f t="shared" si="0"/>
        <v>108256.64</v>
      </c>
    </row>
    <row r="21" spans="1:10" x14ac:dyDescent="0.25">
      <c r="A21" s="1"/>
      <c r="B21" s="1" t="s">
        <v>21</v>
      </c>
      <c r="C21" s="1"/>
      <c r="D21" s="1"/>
      <c r="E21" s="1"/>
      <c r="F21" s="6">
        <f>ROUND(F4+F7+F10+F20,5)</f>
        <v>1794268.72</v>
      </c>
      <c r="G21" s="4"/>
      <c r="H21" s="6">
        <f>ROUND(H4+H7+H10+H20,5)</f>
        <v>1705500.72</v>
      </c>
      <c r="I21" s="4"/>
      <c r="J21" s="6">
        <f t="shared" si="0"/>
        <v>88768</v>
      </c>
    </row>
    <row r="22" spans="1:10" x14ac:dyDescent="0.25">
      <c r="A22" s="1"/>
      <c r="B22" s="1" t="s">
        <v>22</v>
      </c>
      <c r="C22" s="1"/>
      <c r="D22" s="1"/>
      <c r="E22" s="1"/>
      <c r="F22" s="6"/>
      <c r="G22" s="4"/>
      <c r="H22" s="6"/>
      <c r="I22" s="4"/>
      <c r="J22" s="6"/>
    </row>
    <row r="23" spans="1:10" x14ac:dyDescent="0.25">
      <c r="A23" s="1"/>
      <c r="B23" s="1"/>
      <c r="C23" s="1" t="s">
        <v>23</v>
      </c>
      <c r="D23" s="1"/>
      <c r="E23" s="1"/>
      <c r="F23" s="6">
        <v>643051.72</v>
      </c>
      <c r="G23" s="4"/>
      <c r="H23" s="6">
        <v>643051.72</v>
      </c>
      <c r="I23" s="4"/>
      <c r="J23" s="6">
        <f t="shared" ref="J23:J32" si="1">ROUND((F23-H23),5)</f>
        <v>0</v>
      </c>
    </row>
    <row r="24" spans="1:10" x14ac:dyDescent="0.25">
      <c r="A24" s="1"/>
      <c r="B24" s="1"/>
      <c r="C24" s="1" t="s">
        <v>24</v>
      </c>
      <c r="D24" s="1"/>
      <c r="E24" s="1"/>
      <c r="F24" s="6">
        <v>888179.98</v>
      </c>
      <c r="G24" s="4"/>
      <c r="H24" s="6">
        <v>869175.19</v>
      </c>
      <c r="I24" s="4"/>
      <c r="J24" s="6">
        <f t="shared" si="1"/>
        <v>19004.79</v>
      </c>
    </row>
    <row r="25" spans="1:10" x14ac:dyDescent="0.25">
      <c r="A25" s="1"/>
      <c r="B25" s="1"/>
      <c r="C25" s="1" t="s">
        <v>25</v>
      </c>
      <c r="D25" s="1"/>
      <c r="E25" s="1"/>
      <c r="F25" s="6">
        <v>31477.53</v>
      </c>
      <c r="G25" s="4"/>
      <c r="H25" s="6">
        <v>32581.3</v>
      </c>
      <c r="I25" s="4"/>
      <c r="J25" s="6">
        <f t="shared" si="1"/>
        <v>-1103.77</v>
      </c>
    </row>
    <row r="26" spans="1:10" x14ac:dyDescent="0.25">
      <c r="A26" s="1"/>
      <c r="B26" s="1"/>
      <c r="C26" s="1" t="s">
        <v>26</v>
      </c>
      <c r="D26" s="1"/>
      <c r="E26" s="1"/>
      <c r="F26" s="6">
        <v>36165.49</v>
      </c>
      <c r="G26" s="4"/>
      <c r="H26" s="6">
        <v>36165.49</v>
      </c>
      <c r="I26" s="4"/>
      <c r="J26" s="6">
        <f t="shared" si="1"/>
        <v>0</v>
      </c>
    </row>
    <row r="27" spans="1:10" x14ac:dyDescent="0.25">
      <c r="A27" s="1"/>
      <c r="B27" s="1"/>
      <c r="C27" s="1" t="s">
        <v>27</v>
      </c>
      <c r="D27" s="1"/>
      <c r="E27" s="1"/>
      <c r="F27" s="6">
        <v>25789.65</v>
      </c>
      <c r="G27" s="4"/>
      <c r="H27" s="6">
        <v>25789.65</v>
      </c>
      <c r="I27" s="4"/>
      <c r="J27" s="6">
        <f t="shared" si="1"/>
        <v>0</v>
      </c>
    </row>
    <row r="28" spans="1:10" x14ac:dyDescent="0.25">
      <c r="A28" s="1"/>
      <c r="B28" s="1"/>
      <c r="C28" s="1" t="s">
        <v>28</v>
      </c>
      <c r="D28" s="1"/>
      <c r="E28" s="1"/>
      <c r="F28" s="6">
        <v>137248.95000000001</v>
      </c>
      <c r="G28" s="4"/>
      <c r="H28" s="6">
        <v>137248.95000000001</v>
      </c>
      <c r="I28" s="4"/>
      <c r="J28" s="6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6">
        <v>453000</v>
      </c>
      <c r="G29" s="4"/>
      <c r="H29" s="6">
        <v>453000</v>
      </c>
      <c r="I29" s="4"/>
      <c r="J29" s="6">
        <f t="shared" si="1"/>
        <v>0</v>
      </c>
    </row>
    <row r="30" spans="1:10" x14ac:dyDescent="0.25">
      <c r="A30" s="1"/>
      <c r="B30" s="1"/>
      <c r="C30" s="1" t="s">
        <v>30</v>
      </c>
      <c r="D30" s="1"/>
      <c r="E30" s="1"/>
      <c r="F30" s="6">
        <v>77763.94</v>
      </c>
      <c r="G30" s="4"/>
      <c r="H30" s="6">
        <v>77763.94</v>
      </c>
      <c r="I30" s="4"/>
      <c r="J30" s="6">
        <f t="shared" si="1"/>
        <v>0</v>
      </c>
    </row>
    <row r="31" spans="1:10" ht="15.75" thickBot="1" x14ac:dyDescent="0.3">
      <c r="A31" s="1"/>
      <c r="B31" s="1"/>
      <c r="C31" s="1" t="s">
        <v>31</v>
      </c>
      <c r="D31" s="1"/>
      <c r="E31" s="1"/>
      <c r="F31" s="5">
        <v>-720691.59</v>
      </c>
      <c r="G31" s="4"/>
      <c r="H31" s="5">
        <v>-653333.1</v>
      </c>
      <c r="I31" s="4"/>
      <c r="J31" s="5">
        <f t="shared" si="1"/>
        <v>-67358.490000000005</v>
      </c>
    </row>
    <row r="32" spans="1:10" x14ac:dyDescent="0.25">
      <c r="A32" s="1"/>
      <c r="B32" s="1" t="s">
        <v>32</v>
      </c>
      <c r="C32" s="1"/>
      <c r="D32" s="1"/>
      <c r="E32" s="1"/>
      <c r="F32" s="6">
        <f>ROUND(SUM(F22:F31),5)</f>
        <v>1571985.67</v>
      </c>
      <c r="G32" s="4"/>
      <c r="H32" s="6">
        <f>ROUND(SUM(H22:H31),5)</f>
        <v>1621443.14</v>
      </c>
      <c r="I32" s="4"/>
      <c r="J32" s="6">
        <f t="shared" si="1"/>
        <v>-49457.47</v>
      </c>
    </row>
    <row r="33" spans="1:10" x14ac:dyDescent="0.25">
      <c r="A33" s="1"/>
      <c r="B33" s="1" t="s">
        <v>33</v>
      </c>
      <c r="C33" s="1"/>
      <c r="D33" s="1"/>
      <c r="E33" s="1"/>
      <c r="F33" s="6"/>
      <c r="G33" s="4"/>
      <c r="H33" s="6"/>
      <c r="I33" s="4"/>
      <c r="J33" s="6"/>
    </row>
    <row r="34" spans="1:10" x14ac:dyDescent="0.25">
      <c r="A34" s="1"/>
      <c r="B34" s="1"/>
      <c r="C34" s="1" t="s">
        <v>34</v>
      </c>
      <c r="D34" s="1"/>
      <c r="E34" s="1"/>
      <c r="F34" s="6">
        <v>2257220.0499999998</v>
      </c>
      <c r="G34" s="4"/>
      <c r="H34" s="6">
        <v>2301773.58</v>
      </c>
      <c r="I34" s="4"/>
      <c r="J34" s="6">
        <f t="shared" ref="J34:J39" si="2">ROUND((F34-H34),5)</f>
        <v>-44553.53</v>
      </c>
    </row>
    <row r="35" spans="1:10" x14ac:dyDescent="0.25">
      <c r="A35" s="1"/>
      <c r="B35" s="1"/>
      <c r="C35" s="1" t="s">
        <v>35</v>
      </c>
      <c r="D35" s="1"/>
      <c r="E35" s="1"/>
      <c r="F35" s="6">
        <v>-1240137</v>
      </c>
      <c r="G35" s="4"/>
      <c r="H35" s="6">
        <v>-1306751</v>
      </c>
      <c r="I35" s="4"/>
      <c r="J35" s="6">
        <f t="shared" si="2"/>
        <v>66614</v>
      </c>
    </row>
    <row r="36" spans="1:10" x14ac:dyDescent="0.25">
      <c r="A36" s="1"/>
      <c r="B36" s="1"/>
      <c r="C36" s="1" t="s">
        <v>36</v>
      </c>
      <c r="D36" s="1"/>
      <c r="E36" s="1"/>
      <c r="F36" s="6">
        <v>28833</v>
      </c>
      <c r="G36" s="4"/>
      <c r="H36" s="6">
        <v>173459.14</v>
      </c>
      <c r="I36" s="4"/>
      <c r="J36" s="6">
        <f t="shared" si="2"/>
        <v>-144626.14000000001</v>
      </c>
    </row>
    <row r="37" spans="1:10" ht="15.75" thickBot="1" x14ac:dyDescent="0.3">
      <c r="A37" s="1"/>
      <c r="B37" s="1"/>
      <c r="C37" s="1" t="s">
        <v>37</v>
      </c>
      <c r="D37" s="1"/>
      <c r="E37" s="1"/>
      <c r="F37" s="6">
        <v>-323042.90999999997</v>
      </c>
      <c r="G37" s="4"/>
      <c r="H37" s="6">
        <v>-114534.67</v>
      </c>
      <c r="I37" s="4"/>
      <c r="J37" s="6">
        <f t="shared" si="2"/>
        <v>-208508.24</v>
      </c>
    </row>
    <row r="38" spans="1:10" ht="15.75" thickBot="1" x14ac:dyDescent="0.3">
      <c r="A38" s="1"/>
      <c r="B38" s="1" t="s">
        <v>38</v>
      </c>
      <c r="C38" s="1"/>
      <c r="D38" s="1"/>
      <c r="E38" s="1"/>
      <c r="F38" s="8">
        <f>ROUND(SUM(F33:F37),5)</f>
        <v>722873.14</v>
      </c>
      <c r="G38" s="4"/>
      <c r="H38" s="8">
        <f>ROUND(SUM(H33:H37),5)</f>
        <v>1053947.05</v>
      </c>
      <c r="I38" s="4"/>
      <c r="J38" s="8">
        <f t="shared" si="2"/>
        <v>-331073.90999999997</v>
      </c>
    </row>
    <row r="39" spans="1:10" s="10" customFormat="1" ht="12" thickBot="1" x14ac:dyDescent="0.25">
      <c r="A39" s="1" t="s">
        <v>39</v>
      </c>
      <c r="B39" s="1"/>
      <c r="C39" s="1"/>
      <c r="D39" s="1"/>
      <c r="E39" s="1"/>
      <c r="F39" s="9">
        <f>ROUND(F3+F21+F32+F38,5)</f>
        <v>4089127.53</v>
      </c>
      <c r="G39" s="1"/>
      <c r="H39" s="9">
        <f>ROUND(H3+H21+H32+H38,5)</f>
        <v>4380890.91</v>
      </c>
      <c r="I39" s="1"/>
      <c r="J39" s="9">
        <f t="shared" si="2"/>
        <v>-291763.38</v>
      </c>
    </row>
    <row r="40" spans="1:10" ht="15.75" thickTop="1" x14ac:dyDescent="0.25">
      <c r="A40" s="1" t="s">
        <v>40</v>
      </c>
      <c r="B40" s="1"/>
      <c r="C40" s="1"/>
      <c r="D40" s="1"/>
      <c r="E40" s="1"/>
      <c r="F40" s="6"/>
      <c r="G40" s="4"/>
      <c r="H40" s="6"/>
      <c r="I40" s="4"/>
      <c r="J40" s="6"/>
    </row>
    <row r="41" spans="1:10" x14ac:dyDescent="0.25">
      <c r="A41" s="1"/>
      <c r="B41" s="1" t="s">
        <v>41</v>
      </c>
      <c r="C41" s="1"/>
      <c r="D41" s="1"/>
      <c r="E41" s="1"/>
      <c r="F41" s="6"/>
      <c r="G41" s="4"/>
      <c r="H41" s="6"/>
      <c r="I41" s="4"/>
      <c r="J41" s="6"/>
    </row>
    <row r="42" spans="1:10" x14ac:dyDescent="0.25">
      <c r="A42" s="1"/>
      <c r="B42" s="1"/>
      <c r="C42" s="1" t="s">
        <v>42</v>
      </c>
      <c r="D42" s="1"/>
      <c r="E42" s="1"/>
      <c r="F42" s="6"/>
      <c r="G42" s="4"/>
      <c r="H42" s="6"/>
      <c r="I42" s="4"/>
      <c r="J42" s="6"/>
    </row>
    <row r="43" spans="1:10" x14ac:dyDescent="0.25">
      <c r="A43" s="1"/>
      <c r="B43" s="1"/>
      <c r="C43" s="1"/>
      <c r="D43" s="1" t="s">
        <v>43</v>
      </c>
      <c r="E43" s="1"/>
      <c r="F43" s="6"/>
      <c r="G43" s="4"/>
      <c r="H43" s="6"/>
      <c r="I43" s="4"/>
      <c r="J43" s="6"/>
    </row>
    <row r="44" spans="1:10" ht="15.75" thickBot="1" x14ac:dyDescent="0.3">
      <c r="A44" s="1"/>
      <c r="B44" s="1"/>
      <c r="C44" s="1"/>
      <c r="D44" s="1"/>
      <c r="E44" s="1" t="s">
        <v>44</v>
      </c>
      <c r="F44" s="5">
        <v>69846.03</v>
      </c>
      <c r="G44" s="4"/>
      <c r="H44" s="5">
        <v>83370.41</v>
      </c>
      <c r="I44" s="4"/>
      <c r="J44" s="5">
        <f>ROUND((F44-H44),5)</f>
        <v>-13524.38</v>
      </c>
    </row>
    <row r="45" spans="1:10" x14ac:dyDescent="0.25">
      <c r="A45" s="1"/>
      <c r="B45" s="1"/>
      <c r="C45" s="1"/>
      <c r="D45" s="1" t="s">
        <v>45</v>
      </c>
      <c r="E45" s="1"/>
      <c r="F45" s="6">
        <f>ROUND(SUM(F43:F44),5)</f>
        <v>69846.03</v>
      </c>
      <c r="G45" s="4"/>
      <c r="H45" s="6">
        <f>ROUND(SUM(H43:H44),5)</f>
        <v>83370.41</v>
      </c>
      <c r="I45" s="4"/>
      <c r="J45" s="6">
        <f>ROUND((F45-H45),5)</f>
        <v>-13524.38</v>
      </c>
    </row>
    <row r="46" spans="1:10" x14ac:dyDescent="0.25">
      <c r="A46" s="1"/>
      <c r="B46" s="1"/>
      <c r="C46" s="1"/>
      <c r="D46" s="1" t="s">
        <v>46</v>
      </c>
      <c r="E46" s="1"/>
      <c r="F46" s="6"/>
      <c r="G46" s="4"/>
      <c r="H46" s="6"/>
      <c r="I46" s="4"/>
      <c r="J46" s="6"/>
    </row>
    <row r="47" spans="1:10" x14ac:dyDescent="0.25">
      <c r="A47" s="1"/>
      <c r="B47" s="1"/>
      <c r="C47" s="1"/>
      <c r="D47" s="1"/>
      <c r="E47" s="1" t="s">
        <v>47</v>
      </c>
      <c r="F47" s="6">
        <v>200651</v>
      </c>
      <c r="G47" s="4"/>
      <c r="H47" s="6">
        <v>890.11</v>
      </c>
      <c r="I47" s="4"/>
      <c r="J47" s="6">
        <f t="shared" ref="J47:J56" si="3">ROUND((F47-H47),5)</f>
        <v>199760.89</v>
      </c>
    </row>
    <row r="48" spans="1:10" x14ac:dyDescent="0.25">
      <c r="A48" s="1"/>
      <c r="B48" s="1"/>
      <c r="C48" s="1"/>
      <c r="D48" s="1"/>
      <c r="E48" s="1" t="s">
        <v>48</v>
      </c>
      <c r="F48" s="6">
        <v>0</v>
      </c>
      <c r="G48" s="4"/>
      <c r="H48" s="6">
        <v>420</v>
      </c>
      <c r="I48" s="4"/>
      <c r="J48" s="6">
        <f t="shared" si="3"/>
        <v>-420</v>
      </c>
    </row>
    <row r="49" spans="1:10" x14ac:dyDescent="0.25">
      <c r="A49" s="1"/>
      <c r="B49" s="1"/>
      <c r="C49" s="1"/>
      <c r="D49" s="1"/>
      <c r="E49" s="1" t="s">
        <v>49</v>
      </c>
      <c r="F49" s="6">
        <v>-3337.02</v>
      </c>
      <c r="G49" s="4"/>
      <c r="H49" s="6">
        <v>-777.05</v>
      </c>
      <c r="I49" s="4"/>
      <c r="J49" s="6">
        <f t="shared" si="3"/>
        <v>-2559.9699999999998</v>
      </c>
    </row>
    <row r="50" spans="1:10" x14ac:dyDescent="0.25">
      <c r="A50" s="1"/>
      <c r="B50" s="1"/>
      <c r="C50" s="1"/>
      <c r="D50" s="1"/>
      <c r="E50" s="1" t="s">
        <v>50</v>
      </c>
      <c r="F50" s="6">
        <v>18007.27</v>
      </c>
      <c r="G50" s="4"/>
      <c r="H50" s="6">
        <v>0</v>
      </c>
      <c r="I50" s="4"/>
      <c r="J50" s="6">
        <f t="shared" si="3"/>
        <v>18007.27</v>
      </c>
    </row>
    <row r="51" spans="1:10" x14ac:dyDescent="0.25">
      <c r="A51" s="1"/>
      <c r="B51" s="1"/>
      <c r="C51" s="1"/>
      <c r="D51" s="1"/>
      <c r="E51" s="1" t="s">
        <v>51</v>
      </c>
      <c r="F51" s="6">
        <v>18617.03</v>
      </c>
      <c r="G51" s="4"/>
      <c r="H51" s="6">
        <v>17111.91</v>
      </c>
      <c r="I51" s="4"/>
      <c r="J51" s="6">
        <f t="shared" si="3"/>
        <v>1505.12</v>
      </c>
    </row>
    <row r="52" spans="1:10" x14ac:dyDescent="0.25">
      <c r="A52" s="1"/>
      <c r="B52" s="1"/>
      <c r="C52" s="1"/>
      <c r="D52" s="1"/>
      <c r="E52" s="1" t="s">
        <v>52</v>
      </c>
      <c r="F52" s="6">
        <v>25000</v>
      </c>
      <c r="G52" s="4"/>
      <c r="H52" s="6">
        <v>25000</v>
      </c>
      <c r="I52" s="4"/>
      <c r="J52" s="6">
        <f t="shared" si="3"/>
        <v>0</v>
      </c>
    </row>
    <row r="53" spans="1:10" x14ac:dyDescent="0.25">
      <c r="A53" s="1"/>
      <c r="B53" s="1"/>
      <c r="C53" s="1"/>
      <c r="D53" s="1"/>
      <c r="E53" s="1" t="s">
        <v>53</v>
      </c>
      <c r="F53" s="6">
        <v>266657</v>
      </c>
      <c r="G53" s="4"/>
      <c r="H53" s="6">
        <v>113174</v>
      </c>
      <c r="I53" s="4"/>
      <c r="J53" s="6">
        <f t="shared" si="3"/>
        <v>153483</v>
      </c>
    </row>
    <row r="54" spans="1:10" ht="15.75" thickBot="1" x14ac:dyDescent="0.3">
      <c r="A54" s="1"/>
      <c r="B54" s="1"/>
      <c r="C54" s="1"/>
      <c r="D54" s="1"/>
      <c r="E54" s="1" t="s">
        <v>54</v>
      </c>
      <c r="F54" s="6">
        <v>20464.849999999999</v>
      </c>
      <c r="G54" s="4"/>
      <c r="H54" s="6">
        <v>40000</v>
      </c>
      <c r="I54" s="4"/>
      <c r="J54" s="6">
        <f t="shared" si="3"/>
        <v>-19535.150000000001</v>
      </c>
    </row>
    <row r="55" spans="1:10" ht="15.75" thickBot="1" x14ac:dyDescent="0.3">
      <c r="A55" s="1"/>
      <c r="B55" s="1"/>
      <c r="C55" s="1"/>
      <c r="D55" s="1" t="s">
        <v>55</v>
      </c>
      <c r="E55" s="1"/>
      <c r="F55" s="7">
        <f>ROUND(SUM(F46:F54),5)</f>
        <v>546060.13</v>
      </c>
      <c r="G55" s="4"/>
      <c r="H55" s="7">
        <f>ROUND(SUM(H46:H54),5)</f>
        <v>195818.97</v>
      </c>
      <c r="I55" s="4"/>
      <c r="J55" s="7">
        <f t="shared" si="3"/>
        <v>350241.16</v>
      </c>
    </row>
    <row r="56" spans="1:10" x14ac:dyDescent="0.25">
      <c r="A56" s="1"/>
      <c r="B56" s="1"/>
      <c r="C56" s="1" t="s">
        <v>56</v>
      </c>
      <c r="D56" s="1"/>
      <c r="E56" s="1"/>
      <c r="F56" s="6">
        <f>ROUND(F42+F45+F55,5)</f>
        <v>615906.16</v>
      </c>
      <c r="G56" s="4"/>
      <c r="H56" s="6">
        <f>ROUND(H42+H45+H55,5)</f>
        <v>279189.38</v>
      </c>
      <c r="I56" s="4"/>
      <c r="J56" s="6">
        <f t="shared" si="3"/>
        <v>336716.78</v>
      </c>
    </row>
    <row r="57" spans="1:10" x14ac:dyDescent="0.25">
      <c r="A57" s="1"/>
      <c r="B57" s="1"/>
      <c r="C57" s="1" t="s">
        <v>57</v>
      </c>
      <c r="D57" s="1"/>
      <c r="E57" s="1"/>
      <c r="F57" s="6"/>
      <c r="G57" s="4"/>
      <c r="H57" s="6"/>
      <c r="I57" s="4"/>
      <c r="J57" s="6"/>
    </row>
    <row r="58" spans="1:10" x14ac:dyDescent="0.25">
      <c r="A58" s="1"/>
      <c r="B58" s="1"/>
      <c r="C58" s="1"/>
      <c r="D58" s="1" t="s">
        <v>58</v>
      </c>
      <c r="E58" s="1"/>
      <c r="F58" s="6">
        <v>474163.57</v>
      </c>
      <c r="G58" s="4"/>
      <c r="H58" s="6">
        <v>526678.71</v>
      </c>
      <c r="I58" s="4"/>
      <c r="J58" s="6">
        <f t="shared" ref="J58:J71" si="4">ROUND((F58-H58),5)</f>
        <v>-52515.14</v>
      </c>
    </row>
    <row r="59" spans="1:10" x14ac:dyDescent="0.25">
      <c r="A59" s="1"/>
      <c r="B59" s="1"/>
      <c r="C59" s="1"/>
      <c r="D59" s="1" t="s">
        <v>59</v>
      </c>
      <c r="E59" s="1"/>
      <c r="F59" s="6">
        <v>50000</v>
      </c>
      <c r="G59" s="4"/>
      <c r="H59" s="6">
        <v>0</v>
      </c>
      <c r="I59" s="4"/>
      <c r="J59" s="6">
        <f t="shared" si="4"/>
        <v>50000</v>
      </c>
    </row>
    <row r="60" spans="1:10" x14ac:dyDescent="0.25">
      <c r="A60" s="1"/>
      <c r="B60" s="1"/>
      <c r="C60" s="1"/>
      <c r="D60" s="1" t="s">
        <v>60</v>
      </c>
      <c r="E60" s="1"/>
      <c r="F60" s="6">
        <v>7899.34</v>
      </c>
      <c r="G60" s="4"/>
      <c r="H60" s="6">
        <v>12413.41</v>
      </c>
      <c r="I60" s="4"/>
      <c r="J60" s="6">
        <f t="shared" si="4"/>
        <v>-4514.07</v>
      </c>
    </row>
    <row r="61" spans="1:10" x14ac:dyDescent="0.25">
      <c r="A61" s="1"/>
      <c r="B61" s="1"/>
      <c r="C61" s="1"/>
      <c r="D61" s="1" t="s">
        <v>61</v>
      </c>
      <c r="E61" s="1"/>
      <c r="F61" s="6">
        <v>1250</v>
      </c>
      <c r="G61" s="4"/>
      <c r="H61" s="6">
        <v>16250</v>
      </c>
      <c r="I61" s="4"/>
      <c r="J61" s="6">
        <f t="shared" si="4"/>
        <v>-15000</v>
      </c>
    </row>
    <row r="62" spans="1:10" x14ac:dyDescent="0.25">
      <c r="A62" s="1"/>
      <c r="B62" s="1"/>
      <c r="C62" s="1"/>
      <c r="D62" s="1" t="s">
        <v>62</v>
      </c>
      <c r="E62" s="1"/>
      <c r="F62" s="6">
        <v>3988.53</v>
      </c>
      <c r="G62" s="4"/>
      <c r="H62" s="6">
        <v>10623.92</v>
      </c>
      <c r="I62" s="4"/>
      <c r="J62" s="6">
        <f t="shared" si="4"/>
        <v>-6635.39</v>
      </c>
    </row>
    <row r="63" spans="1:10" x14ac:dyDescent="0.25">
      <c r="A63" s="1"/>
      <c r="B63" s="1"/>
      <c r="C63" s="1"/>
      <c r="D63" s="1" t="s">
        <v>63</v>
      </c>
      <c r="E63" s="1"/>
      <c r="F63" s="6">
        <v>7213.13</v>
      </c>
      <c r="G63" s="4"/>
      <c r="H63" s="6">
        <v>13620.02</v>
      </c>
      <c r="I63" s="4"/>
      <c r="J63" s="6">
        <f t="shared" si="4"/>
        <v>-6406.89</v>
      </c>
    </row>
    <row r="64" spans="1:10" x14ac:dyDescent="0.25">
      <c r="A64" s="1"/>
      <c r="B64" s="1"/>
      <c r="C64" s="1"/>
      <c r="D64" s="1" t="s">
        <v>64</v>
      </c>
      <c r="E64" s="1"/>
      <c r="F64" s="6">
        <v>603518.27</v>
      </c>
      <c r="G64" s="4"/>
      <c r="H64" s="6">
        <v>621729.1</v>
      </c>
      <c r="I64" s="4"/>
      <c r="J64" s="6">
        <f t="shared" si="4"/>
        <v>-18210.830000000002</v>
      </c>
    </row>
    <row r="65" spans="1:10" x14ac:dyDescent="0.25">
      <c r="A65" s="1"/>
      <c r="B65" s="1"/>
      <c r="C65" s="1"/>
      <c r="D65" s="1" t="s">
        <v>65</v>
      </c>
      <c r="E65" s="1"/>
      <c r="F65" s="6">
        <v>112908.86</v>
      </c>
      <c r="G65" s="4"/>
      <c r="H65" s="6">
        <v>146656.04</v>
      </c>
      <c r="I65" s="4"/>
      <c r="J65" s="6">
        <f t="shared" si="4"/>
        <v>-33747.18</v>
      </c>
    </row>
    <row r="66" spans="1:10" x14ac:dyDescent="0.25">
      <c r="A66" s="1"/>
      <c r="B66" s="1"/>
      <c r="C66" s="1"/>
      <c r="D66" s="1" t="s">
        <v>66</v>
      </c>
      <c r="E66" s="1"/>
      <c r="F66" s="6">
        <v>-266657</v>
      </c>
      <c r="G66" s="4"/>
      <c r="H66" s="6">
        <v>-113174</v>
      </c>
      <c r="I66" s="4"/>
      <c r="J66" s="6">
        <f t="shared" si="4"/>
        <v>-153483</v>
      </c>
    </row>
    <row r="67" spans="1:10" x14ac:dyDescent="0.25">
      <c r="A67" s="1"/>
      <c r="B67" s="1"/>
      <c r="C67" s="1"/>
      <c r="D67" s="1" t="s">
        <v>67</v>
      </c>
      <c r="E67" s="1"/>
      <c r="F67" s="6">
        <v>39141.56</v>
      </c>
      <c r="G67" s="4"/>
      <c r="H67" s="6">
        <v>41999.12</v>
      </c>
      <c r="I67" s="4"/>
      <c r="J67" s="6">
        <f t="shared" si="4"/>
        <v>-2857.56</v>
      </c>
    </row>
    <row r="68" spans="1:10" x14ac:dyDescent="0.25">
      <c r="A68" s="1"/>
      <c r="B68" s="1"/>
      <c r="C68" s="1"/>
      <c r="D68" s="1" t="s">
        <v>68</v>
      </c>
      <c r="E68" s="1"/>
      <c r="F68" s="6">
        <v>575185.06999999995</v>
      </c>
      <c r="G68" s="4"/>
      <c r="H68" s="6">
        <v>750000</v>
      </c>
      <c r="I68" s="4"/>
      <c r="J68" s="6">
        <f t="shared" si="4"/>
        <v>-174814.93</v>
      </c>
    </row>
    <row r="69" spans="1:10" ht="15.75" thickBot="1" x14ac:dyDescent="0.3">
      <c r="A69" s="1"/>
      <c r="B69" s="1"/>
      <c r="C69" s="1"/>
      <c r="D69" s="1" t="s">
        <v>69</v>
      </c>
      <c r="E69" s="1"/>
      <c r="F69" s="6">
        <v>25635.86</v>
      </c>
      <c r="G69" s="4"/>
      <c r="H69" s="6">
        <v>-8183.2</v>
      </c>
      <c r="I69" s="4"/>
      <c r="J69" s="6">
        <f t="shared" si="4"/>
        <v>33819.06</v>
      </c>
    </row>
    <row r="70" spans="1:10" ht="15.75" thickBot="1" x14ac:dyDescent="0.3">
      <c r="A70" s="1"/>
      <c r="B70" s="1"/>
      <c r="C70" s="1" t="s">
        <v>70</v>
      </c>
      <c r="D70" s="1"/>
      <c r="E70" s="1"/>
      <c r="F70" s="7">
        <f>ROUND(SUM(F57:F69),5)</f>
        <v>1634247.19</v>
      </c>
      <c r="G70" s="4"/>
      <c r="H70" s="7">
        <f>ROUND(SUM(H57:H69),5)</f>
        <v>2018613.12</v>
      </c>
      <c r="I70" s="4"/>
      <c r="J70" s="7">
        <f t="shared" si="4"/>
        <v>-384365.93</v>
      </c>
    </row>
    <row r="71" spans="1:10" x14ac:dyDescent="0.25">
      <c r="A71" s="1"/>
      <c r="B71" s="1" t="s">
        <v>71</v>
      </c>
      <c r="C71" s="1"/>
      <c r="D71" s="1"/>
      <c r="E71" s="1"/>
      <c r="F71" s="6">
        <f>ROUND(F41+F56+F70,5)</f>
        <v>2250153.35</v>
      </c>
      <c r="G71" s="4"/>
      <c r="H71" s="6">
        <f>ROUND(H41+H56+H70,5)</f>
        <v>2297802.5</v>
      </c>
      <c r="I71" s="4"/>
      <c r="J71" s="6">
        <f t="shared" si="4"/>
        <v>-47649.15</v>
      </c>
    </row>
    <row r="72" spans="1:10" x14ac:dyDescent="0.25">
      <c r="A72" s="1"/>
      <c r="B72" s="1" t="s">
        <v>72</v>
      </c>
      <c r="C72" s="1"/>
      <c r="D72" s="1"/>
      <c r="E72" s="1"/>
      <c r="F72" s="6"/>
      <c r="G72" s="4"/>
      <c r="H72" s="6"/>
      <c r="I72" s="4"/>
      <c r="J72" s="6"/>
    </row>
    <row r="73" spans="1:10" x14ac:dyDescent="0.25">
      <c r="A73" s="1"/>
      <c r="B73" s="1"/>
      <c r="C73" s="1" t="s">
        <v>73</v>
      </c>
      <c r="D73" s="1"/>
      <c r="E73" s="1"/>
      <c r="F73" s="6">
        <v>1905180.43</v>
      </c>
      <c r="G73" s="4"/>
      <c r="H73" s="6">
        <v>2188489.33</v>
      </c>
      <c r="I73" s="4"/>
      <c r="J73" s="6">
        <f>ROUND((F73-H73),5)</f>
        <v>-283308.90000000002</v>
      </c>
    </row>
    <row r="74" spans="1:10" ht="15.75" thickBot="1" x14ac:dyDescent="0.3">
      <c r="A74" s="1"/>
      <c r="B74" s="1"/>
      <c r="C74" s="1" t="s">
        <v>74</v>
      </c>
      <c r="D74" s="1"/>
      <c r="E74" s="1"/>
      <c r="F74" s="6">
        <v>-66206.25</v>
      </c>
      <c r="G74" s="4"/>
      <c r="H74" s="6">
        <v>-105400.92</v>
      </c>
      <c r="I74" s="4"/>
      <c r="J74" s="6">
        <f>ROUND((F74-H74),5)</f>
        <v>39194.67</v>
      </c>
    </row>
    <row r="75" spans="1:10" ht="15.75" thickBot="1" x14ac:dyDescent="0.3">
      <c r="A75" s="1"/>
      <c r="B75" s="1" t="s">
        <v>75</v>
      </c>
      <c r="C75" s="1"/>
      <c r="D75" s="1"/>
      <c r="E75" s="1"/>
      <c r="F75" s="8">
        <f>ROUND(SUM(F72:F74),5)</f>
        <v>1838974.18</v>
      </c>
      <c r="G75" s="4"/>
      <c r="H75" s="8">
        <f>ROUND(SUM(H72:H74),5)</f>
        <v>2083088.41</v>
      </c>
      <c r="I75" s="4"/>
      <c r="J75" s="8">
        <f>ROUND((F75-H75),5)</f>
        <v>-244114.23</v>
      </c>
    </row>
    <row r="76" spans="1:10" s="10" customFormat="1" ht="12" thickBot="1" x14ac:dyDescent="0.25">
      <c r="A76" s="1" t="s">
        <v>76</v>
      </c>
      <c r="B76" s="1"/>
      <c r="C76" s="1"/>
      <c r="D76" s="1"/>
      <c r="E76" s="1"/>
      <c r="F76" s="9">
        <f>ROUND(F40+F71+F75,5)</f>
        <v>4089127.53</v>
      </c>
      <c r="G76" s="1"/>
      <c r="H76" s="9">
        <f>ROUND(H40+H71+H75,5)</f>
        <v>4380890.91</v>
      </c>
      <c r="I76" s="1"/>
      <c r="J76" s="9">
        <f>ROUND((F76-H76),5)</f>
        <v>-291763.38</v>
      </c>
    </row>
    <row r="77" spans="1:10" ht="15.75" thickTop="1" x14ac:dyDescent="0.25"/>
  </sheetData>
  <pageMargins left="0.42" right="0.36" top="0.75" bottom="0.5" header="0.1" footer="0.3"/>
  <pageSetup orientation="portrait" r:id="rId1"/>
  <headerFooter>
    <oddHeader>&amp;L&amp;"Arial,Bold"&amp;8 1:14 PM
&amp;"Arial,Bold"&amp;8 06/15/20
&amp;"Arial,Bold"&amp;8 Accrual Basis&amp;C&amp;"Arial,Bold"&amp;12 Habitat for Humanity of Catawba Valley
&amp;"Arial,Bold"&amp;14 Balance Sheet Prev Year Comparison
&amp;"Arial,Bold"&amp;10 As of May 31, 2020</oddHeader>
    <oddFooter>&amp;R&amp;"Arial,Bold"&amp;8 Page &amp;P of &amp;N</oddFooter>
  </headerFooter>
  <rowBreaks count="1" manualBreakCount="1">
    <brk id="39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01"/>
  <sheetViews>
    <sheetView zoomScaleNormal="100" workbookViewId="0">
      <pane xSplit="5" ySplit="2" topLeftCell="F75" activePane="bottomRight" state="frozenSplit"/>
      <selection pane="topRight" activeCell="F1" sqref="F1"/>
      <selection pane="bottomLeft" activeCell="A3" sqref="A3"/>
      <selection pane="bottomRight" activeCell="K93" sqref="K93"/>
    </sheetView>
  </sheetViews>
  <sheetFormatPr defaultRowHeight="15" x14ac:dyDescent="0.25"/>
  <cols>
    <col min="1" max="4" width="3" style="14" customWidth="1"/>
    <col min="5" max="5" width="31.140625" style="14" customWidth="1"/>
    <col min="6" max="6" width="10.140625" style="15" customWidth="1"/>
    <col min="7" max="7" width="2.28515625" style="15" customWidth="1"/>
    <col min="8" max="8" width="10.42578125" style="15" customWidth="1"/>
    <col min="9" max="9" width="2.28515625" style="15" customWidth="1"/>
    <col min="10" max="10" width="12" style="15" bestFit="1" customWidth="1"/>
    <col min="11" max="11" width="4.42578125" customWidth="1"/>
    <col min="12" max="12" width="3.85546875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3" customFormat="1" ht="16.5" thickTop="1" thickBot="1" x14ac:dyDescent="0.3">
      <c r="A2" s="11"/>
      <c r="B2" s="11"/>
      <c r="C2" s="11"/>
      <c r="D2" s="11"/>
      <c r="E2" s="11"/>
      <c r="F2" s="20" t="s">
        <v>77</v>
      </c>
      <c r="G2" s="12"/>
      <c r="H2" s="20" t="s">
        <v>78</v>
      </c>
      <c r="I2" s="12"/>
      <c r="J2" s="20" t="s">
        <v>79</v>
      </c>
    </row>
    <row r="3" spans="1:10" ht="15.75" thickTop="1" x14ac:dyDescent="0.25">
      <c r="A3" s="1"/>
      <c r="B3" s="1"/>
      <c r="C3" s="1" t="s">
        <v>80</v>
      </c>
      <c r="D3" s="1"/>
      <c r="E3" s="1"/>
      <c r="F3" s="19"/>
      <c r="G3" s="4"/>
      <c r="H3" s="19"/>
      <c r="I3" s="4"/>
      <c r="J3" s="19"/>
    </row>
    <row r="4" spans="1:10" x14ac:dyDescent="0.25">
      <c r="A4" s="1"/>
      <c r="B4" s="1"/>
      <c r="C4" s="1"/>
      <c r="D4" s="1" t="s">
        <v>81</v>
      </c>
      <c r="E4" s="1"/>
      <c r="F4" s="19">
        <v>256700</v>
      </c>
      <c r="G4" s="4"/>
      <c r="H4" s="19">
        <v>220000</v>
      </c>
      <c r="I4" s="4"/>
      <c r="J4" s="19">
        <f>ROUND((F4-H4),5)</f>
        <v>36700</v>
      </c>
    </row>
    <row r="5" spans="1:10" x14ac:dyDescent="0.25">
      <c r="A5" s="1"/>
      <c r="B5" s="1"/>
      <c r="C5" s="1"/>
      <c r="D5" s="1" t="s">
        <v>82</v>
      </c>
      <c r="E5" s="1"/>
      <c r="F5" s="19"/>
      <c r="G5" s="4"/>
      <c r="H5" s="19"/>
      <c r="I5" s="4"/>
      <c r="J5" s="19"/>
    </row>
    <row r="6" spans="1:10" x14ac:dyDescent="0.25">
      <c r="A6" s="1"/>
      <c r="B6" s="1"/>
      <c r="C6" s="1"/>
      <c r="D6" s="1"/>
      <c r="E6" s="1" t="s">
        <v>83</v>
      </c>
      <c r="F6" s="19">
        <v>8059.7</v>
      </c>
      <c r="G6" s="4"/>
      <c r="H6" s="19">
        <v>15000</v>
      </c>
      <c r="I6" s="4"/>
      <c r="J6" s="19">
        <f>ROUND((F6-H6),5)</f>
        <v>-6940.3</v>
      </c>
    </row>
    <row r="7" spans="1:10" x14ac:dyDescent="0.25">
      <c r="A7" s="1"/>
      <c r="B7" s="1"/>
      <c r="C7" s="1"/>
      <c r="D7" s="1"/>
      <c r="E7" s="1" t="s">
        <v>84</v>
      </c>
      <c r="F7" s="19">
        <v>708</v>
      </c>
      <c r="G7" s="4"/>
      <c r="H7" s="19">
        <v>3545</v>
      </c>
      <c r="I7" s="4"/>
      <c r="J7" s="19">
        <f>ROUND((F7-H7),5)</f>
        <v>-2837</v>
      </c>
    </row>
    <row r="8" spans="1:10" x14ac:dyDescent="0.25">
      <c r="A8" s="1"/>
      <c r="B8" s="1"/>
      <c r="C8" s="1"/>
      <c r="D8" s="1"/>
      <c r="E8" s="1" t="s">
        <v>85</v>
      </c>
      <c r="F8" s="19">
        <v>21.55</v>
      </c>
      <c r="G8" s="4"/>
      <c r="H8" s="19">
        <v>10000</v>
      </c>
      <c r="I8" s="4"/>
      <c r="J8" s="19">
        <f>ROUND((F8-H8),5)</f>
        <v>-9978.4500000000007</v>
      </c>
    </row>
    <row r="9" spans="1:10" x14ac:dyDescent="0.25">
      <c r="A9" s="1"/>
      <c r="B9" s="1"/>
      <c r="C9" s="1"/>
      <c r="D9" s="1"/>
      <c r="E9" s="1" t="s">
        <v>86</v>
      </c>
      <c r="F9" s="19">
        <v>5000</v>
      </c>
      <c r="G9" s="4"/>
      <c r="H9" s="19">
        <v>0</v>
      </c>
      <c r="I9" s="4"/>
      <c r="J9" s="19">
        <f>ROUND((F9-H9),5)</f>
        <v>5000</v>
      </c>
    </row>
    <row r="10" spans="1:10" x14ac:dyDescent="0.25">
      <c r="A10" s="1"/>
      <c r="B10" s="1"/>
      <c r="C10" s="1"/>
      <c r="D10" s="1"/>
      <c r="E10" s="1" t="s">
        <v>87</v>
      </c>
      <c r="F10" s="19">
        <v>241.95</v>
      </c>
      <c r="G10" s="4"/>
      <c r="H10" s="19">
        <v>1200</v>
      </c>
      <c r="I10" s="4"/>
      <c r="J10" s="19">
        <f>ROUND((F10-H10),5)</f>
        <v>-958.05</v>
      </c>
    </row>
    <row r="11" spans="1:10" ht="15.75" thickBot="1" x14ac:dyDescent="0.3">
      <c r="A11" s="1"/>
      <c r="B11" s="1"/>
      <c r="C11" s="1"/>
      <c r="D11" s="1"/>
      <c r="E11" s="1" t="s">
        <v>88</v>
      </c>
      <c r="F11" s="5">
        <v>300</v>
      </c>
      <c r="G11" s="4"/>
      <c r="H11" s="5"/>
      <c r="I11" s="4"/>
      <c r="J11" s="5"/>
    </row>
    <row r="12" spans="1:10" x14ac:dyDescent="0.25">
      <c r="A12" s="1"/>
      <c r="B12" s="1"/>
      <c r="C12" s="1"/>
      <c r="D12" s="1" t="s">
        <v>89</v>
      </c>
      <c r="E12" s="1"/>
      <c r="F12" s="19">
        <f>ROUND(SUM(F5:F11),5)</f>
        <v>14331.2</v>
      </c>
      <c r="G12" s="4"/>
      <c r="H12" s="19">
        <f>ROUND(SUM(H5:H11),5)</f>
        <v>29745</v>
      </c>
      <c r="I12" s="4"/>
      <c r="J12" s="19">
        <f>ROUND((F12-H12),5)</f>
        <v>-15413.8</v>
      </c>
    </row>
    <row r="13" spans="1:10" x14ac:dyDescent="0.25">
      <c r="A13" s="1"/>
      <c r="B13" s="1"/>
      <c r="C13" s="1"/>
      <c r="D13" s="1" t="s">
        <v>90</v>
      </c>
      <c r="E13" s="1"/>
      <c r="F13" s="19"/>
      <c r="G13" s="4"/>
      <c r="H13" s="19"/>
      <c r="I13" s="4"/>
      <c r="J13" s="19"/>
    </row>
    <row r="14" spans="1:10" x14ac:dyDescent="0.25">
      <c r="A14" s="1"/>
      <c r="B14" s="1"/>
      <c r="C14" s="1"/>
      <c r="D14" s="1"/>
      <c r="E14" s="1" t="s">
        <v>91</v>
      </c>
      <c r="F14" s="19">
        <v>10.220000000000001</v>
      </c>
      <c r="G14" s="4"/>
      <c r="H14" s="19">
        <v>0</v>
      </c>
      <c r="I14" s="4"/>
      <c r="J14" s="19">
        <f>ROUND((F14-H14),5)</f>
        <v>10.220000000000001</v>
      </c>
    </row>
    <row r="15" spans="1:10" x14ac:dyDescent="0.25">
      <c r="A15" s="1"/>
      <c r="B15" s="1"/>
      <c r="C15" s="1"/>
      <c r="D15" s="1"/>
      <c r="E15" s="1" t="s">
        <v>92</v>
      </c>
      <c r="F15" s="19">
        <v>-6.37</v>
      </c>
      <c r="G15" s="4"/>
      <c r="H15" s="19"/>
      <c r="I15" s="4"/>
      <c r="J15" s="19"/>
    </row>
    <row r="16" spans="1:10" ht="15.75" thickBot="1" x14ac:dyDescent="0.3">
      <c r="A16" s="1"/>
      <c r="B16" s="1"/>
      <c r="C16" s="1"/>
      <c r="D16" s="1"/>
      <c r="E16" s="1" t="s">
        <v>93</v>
      </c>
      <c r="F16" s="5">
        <v>1529.68</v>
      </c>
      <c r="G16" s="4"/>
      <c r="H16" s="5">
        <v>100</v>
      </c>
      <c r="I16" s="4"/>
      <c r="J16" s="5">
        <f>ROUND((F16-H16),5)</f>
        <v>1429.68</v>
      </c>
    </row>
    <row r="17" spans="1:11" x14ac:dyDescent="0.25">
      <c r="A17" s="1"/>
      <c r="B17" s="1"/>
      <c r="C17" s="1"/>
      <c r="D17" s="1" t="s">
        <v>94</v>
      </c>
      <c r="E17" s="1"/>
      <c r="F17" s="19">
        <f>ROUND(SUM(F13:F16),5)</f>
        <v>1533.53</v>
      </c>
      <c r="G17" s="4"/>
      <c r="H17" s="19">
        <f>ROUND(SUM(H13:H16),5)</f>
        <v>100</v>
      </c>
      <c r="I17" s="4"/>
      <c r="J17" s="19">
        <f>ROUND((F17-H17),5)</f>
        <v>1433.53</v>
      </c>
    </row>
    <row r="18" spans="1:11" ht="15.75" thickBot="1" x14ac:dyDescent="0.3">
      <c r="A18" s="1"/>
      <c r="B18" s="1"/>
      <c r="C18" s="1"/>
      <c r="D18" s="1" t="s">
        <v>95</v>
      </c>
      <c r="E18" s="1"/>
      <c r="F18" s="6">
        <v>14233.22</v>
      </c>
      <c r="G18" s="4"/>
      <c r="H18" s="6">
        <v>75000</v>
      </c>
      <c r="I18" s="4"/>
      <c r="J18" s="6">
        <f>ROUND((F18-H18),5)</f>
        <v>-60766.78</v>
      </c>
      <c r="K18" s="42" t="s">
        <v>211</v>
      </c>
    </row>
    <row r="19" spans="1:11" ht="15.75" thickBot="1" x14ac:dyDescent="0.3">
      <c r="A19" s="1"/>
      <c r="B19" s="1"/>
      <c r="C19" s="1" t="s">
        <v>96</v>
      </c>
      <c r="D19" s="1"/>
      <c r="E19" s="1"/>
      <c r="F19" s="7">
        <f>ROUND(SUM(F3:F4)+F12+SUM(F17:F18),5)</f>
        <v>286797.95</v>
      </c>
      <c r="G19" s="4"/>
      <c r="H19" s="7">
        <f>ROUND(SUM(H3:H4)+H12+SUM(H17:H18),5)</f>
        <v>324845</v>
      </c>
      <c r="I19" s="4"/>
      <c r="J19" s="7">
        <f>ROUND((F19-H19),5)</f>
        <v>-38047.050000000003</v>
      </c>
    </row>
    <row r="20" spans="1:11" x14ac:dyDescent="0.25">
      <c r="A20" s="1"/>
      <c r="B20" s="1" t="s">
        <v>97</v>
      </c>
      <c r="C20" s="1"/>
      <c r="D20" s="1"/>
      <c r="E20" s="1"/>
      <c r="F20" s="19">
        <f>F19</f>
        <v>286797.95</v>
      </c>
      <c r="G20" s="4"/>
      <c r="H20" s="19">
        <f>H19</f>
        <v>324845</v>
      </c>
      <c r="I20" s="4"/>
      <c r="J20" s="19">
        <f>ROUND((F20-H20),5)</f>
        <v>-38047.050000000003</v>
      </c>
    </row>
    <row r="21" spans="1:11" x14ac:dyDescent="0.25">
      <c r="A21" s="1"/>
      <c r="B21" s="1"/>
      <c r="C21" s="1" t="s">
        <v>98</v>
      </c>
      <c r="D21" s="1"/>
      <c r="E21" s="1"/>
      <c r="F21" s="19"/>
      <c r="G21" s="4"/>
      <c r="H21" s="19"/>
      <c r="I21" s="4"/>
      <c r="J21" s="19"/>
    </row>
    <row r="22" spans="1:11" x14ac:dyDescent="0.25">
      <c r="A22" s="1"/>
      <c r="B22" s="1"/>
      <c r="C22" s="1"/>
      <c r="D22" s="1" t="s">
        <v>99</v>
      </c>
      <c r="E22" s="1"/>
      <c r="F22" s="19"/>
      <c r="G22" s="4"/>
      <c r="H22" s="19"/>
      <c r="I22" s="4"/>
      <c r="J22" s="19"/>
    </row>
    <row r="23" spans="1:11" x14ac:dyDescent="0.25">
      <c r="A23" s="1"/>
      <c r="B23" s="1"/>
      <c r="C23" s="1"/>
      <c r="D23" s="1"/>
      <c r="E23" s="1" t="s">
        <v>100</v>
      </c>
      <c r="F23" s="19">
        <v>46344.62</v>
      </c>
      <c r="G23" s="4"/>
      <c r="H23" s="19">
        <v>48800</v>
      </c>
      <c r="I23" s="4"/>
      <c r="J23" s="19">
        <f>ROUND((F23-H23),5)</f>
        <v>-2455.38</v>
      </c>
      <c r="K23" s="36" t="s">
        <v>206</v>
      </c>
    </row>
    <row r="24" spans="1:11" x14ac:dyDescent="0.25">
      <c r="A24" s="1"/>
      <c r="B24" s="1"/>
      <c r="C24" s="1"/>
      <c r="D24" s="1"/>
      <c r="E24" s="1" t="s">
        <v>101</v>
      </c>
      <c r="F24" s="19">
        <v>3326.95</v>
      </c>
      <c r="G24" s="4"/>
      <c r="H24" s="19">
        <v>3416</v>
      </c>
      <c r="I24" s="4"/>
      <c r="J24" s="19">
        <f>ROUND((F24-H24),5)</f>
        <v>-89.05</v>
      </c>
    </row>
    <row r="25" spans="1:11" x14ac:dyDescent="0.25">
      <c r="A25" s="1"/>
      <c r="B25" s="1"/>
      <c r="C25" s="1"/>
      <c r="D25" s="1"/>
      <c r="E25" s="1" t="s">
        <v>102</v>
      </c>
      <c r="F25" s="19">
        <v>940.42</v>
      </c>
      <c r="G25" s="4"/>
      <c r="H25" s="19">
        <v>1464</v>
      </c>
      <c r="I25" s="4"/>
      <c r="J25" s="19">
        <f>ROUND((F25-H25),5)</f>
        <v>-523.58000000000004</v>
      </c>
    </row>
    <row r="26" spans="1:11" ht="15.75" thickBot="1" x14ac:dyDescent="0.3">
      <c r="A26" s="1"/>
      <c r="B26" s="1"/>
      <c r="C26" s="1"/>
      <c r="D26" s="1"/>
      <c r="E26" s="1" t="s">
        <v>103</v>
      </c>
      <c r="F26" s="5">
        <v>9242.2800000000007</v>
      </c>
      <c r="G26" s="4"/>
      <c r="H26" s="5">
        <v>10248</v>
      </c>
      <c r="I26" s="4"/>
      <c r="J26" s="5">
        <f>ROUND((F26-H26),5)</f>
        <v>-1005.72</v>
      </c>
    </row>
    <row r="27" spans="1:11" x14ac:dyDescent="0.25">
      <c r="A27" s="1"/>
      <c r="B27" s="1"/>
      <c r="C27" s="1"/>
      <c r="D27" s="1" t="s">
        <v>104</v>
      </c>
      <c r="E27" s="1"/>
      <c r="F27" s="19">
        <f>ROUND(SUM(F22:F26),5)</f>
        <v>59854.27</v>
      </c>
      <c r="G27" s="4"/>
      <c r="H27" s="19">
        <f>ROUND(SUM(H22:H26),5)</f>
        <v>63928</v>
      </c>
      <c r="I27" s="4"/>
      <c r="J27" s="19">
        <f>ROUND((F27-H27),5)</f>
        <v>-4073.73</v>
      </c>
    </row>
    <row r="28" spans="1:11" x14ac:dyDescent="0.25">
      <c r="A28" s="1"/>
      <c r="B28" s="1"/>
      <c r="C28" s="1"/>
      <c r="D28" s="1" t="s">
        <v>105</v>
      </c>
      <c r="E28" s="1"/>
      <c r="F28" s="19"/>
      <c r="G28" s="4"/>
      <c r="H28" s="19"/>
      <c r="I28" s="4"/>
      <c r="J28" s="19"/>
    </row>
    <row r="29" spans="1:11" x14ac:dyDescent="0.25">
      <c r="A29" s="1"/>
      <c r="B29" s="1"/>
      <c r="C29" s="1"/>
      <c r="D29" s="1"/>
      <c r="E29" s="1" t="s">
        <v>106</v>
      </c>
      <c r="F29" s="19">
        <v>195279.08</v>
      </c>
      <c r="G29" s="4"/>
      <c r="H29" s="19">
        <v>240000</v>
      </c>
      <c r="I29" s="4"/>
      <c r="J29" s="19">
        <f t="shared" ref="J29:J36" si="0">ROUND((F29-H29),5)</f>
        <v>-44720.92</v>
      </c>
    </row>
    <row r="30" spans="1:11" x14ac:dyDescent="0.25">
      <c r="A30" s="1"/>
      <c r="B30" s="1"/>
      <c r="C30" s="1"/>
      <c r="D30" s="1"/>
      <c r="E30" s="1" t="s">
        <v>107</v>
      </c>
      <c r="F30" s="19">
        <v>334</v>
      </c>
      <c r="G30" s="4"/>
      <c r="H30" s="19">
        <v>42</v>
      </c>
      <c r="I30" s="4"/>
      <c r="J30" s="19">
        <f t="shared" si="0"/>
        <v>292</v>
      </c>
    </row>
    <row r="31" spans="1:11" x14ac:dyDescent="0.25">
      <c r="A31" s="1"/>
      <c r="B31" s="1"/>
      <c r="C31" s="1"/>
      <c r="D31" s="1"/>
      <c r="E31" s="1" t="s">
        <v>108</v>
      </c>
      <c r="F31" s="19">
        <v>45</v>
      </c>
      <c r="G31" s="4"/>
      <c r="H31" s="19">
        <v>675</v>
      </c>
      <c r="I31" s="4"/>
      <c r="J31" s="19">
        <f t="shared" si="0"/>
        <v>-630</v>
      </c>
    </row>
    <row r="32" spans="1:11" x14ac:dyDescent="0.25">
      <c r="A32" s="1"/>
      <c r="B32" s="1"/>
      <c r="C32" s="1"/>
      <c r="D32" s="1"/>
      <c r="E32" s="1" t="s">
        <v>109</v>
      </c>
      <c r="F32" s="19">
        <v>0</v>
      </c>
      <c r="G32" s="4"/>
      <c r="H32" s="19">
        <v>420</v>
      </c>
      <c r="I32" s="4"/>
      <c r="J32" s="19">
        <f t="shared" si="0"/>
        <v>-420</v>
      </c>
    </row>
    <row r="33" spans="1:11" x14ac:dyDescent="0.25">
      <c r="A33" s="1"/>
      <c r="B33" s="1"/>
      <c r="C33" s="1"/>
      <c r="D33" s="1"/>
      <c r="E33" s="1" t="s">
        <v>110</v>
      </c>
      <c r="F33" s="19">
        <v>0</v>
      </c>
      <c r="G33" s="4"/>
      <c r="H33" s="19">
        <v>37.5</v>
      </c>
      <c r="I33" s="4"/>
      <c r="J33" s="19">
        <f t="shared" si="0"/>
        <v>-37.5</v>
      </c>
    </row>
    <row r="34" spans="1:11" x14ac:dyDescent="0.25">
      <c r="A34" s="1"/>
      <c r="B34" s="1"/>
      <c r="C34" s="1"/>
      <c r="D34" s="1"/>
      <c r="E34" s="1" t="s">
        <v>111</v>
      </c>
      <c r="F34" s="19">
        <v>720.14</v>
      </c>
      <c r="G34" s="4"/>
      <c r="H34" s="19">
        <v>250</v>
      </c>
      <c r="I34" s="4"/>
      <c r="J34" s="19">
        <f t="shared" si="0"/>
        <v>470.14</v>
      </c>
    </row>
    <row r="35" spans="1:11" ht="15.75" thickBot="1" x14ac:dyDescent="0.3">
      <c r="A35" s="1"/>
      <c r="B35" s="1"/>
      <c r="C35" s="1"/>
      <c r="D35" s="1"/>
      <c r="E35" s="1" t="s">
        <v>112</v>
      </c>
      <c r="F35" s="5">
        <v>0</v>
      </c>
      <c r="G35" s="4"/>
      <c r="H35" s="5">
        <v>-205</v>
      </c>
      <c r="I35" s="4"/>
      <c r="J35" s="5">
        <f t="shared" si="0"/>
        <v>205</v>
      </c>
    </row>
    <row r="36" spans="1:11" x14ac:dyDescent="0.25">
      <c r="A36" s="1"/>
      <c r="B36" s="1"/>
      <c r="C36" s="1"/>
      <c r="D36" s="1" t="s">
        <v>113</v>
      </c>
      <c r="E36" s="1"/>
      <c r="F36" s="19">
        <f>ROUND(SUM(F28:F35),5)</f>
        <v>196378.22</v>
      </c>
      <c r="G36" s="4"/>
      <c r="H36" s="19">
        <f>ROUND(SUM(H28:H35),5)</f>
        <v>241219.5</v>
      </c>
      <c r="I36" s="4"/>
      <c r="J36" s="19">
        <f t="shared" si="0"/>
        <v>-44841.279999999999</v>
      </c>
    </row>
    <row r="37" spans="1:11" x14ac:dyDescent="0.25">
      <c r="A37" s="1"/>
      <c r="B37" s="1"/>
      <c r="C37" s="1"/>
      <c r="D37" s="1" t="s">
        <v>114</v>
      </c>
      <c r="E37" s="1"/>
      <c r="F37" s="19"/>
      <c r="G37" s="4"/>
      <c r="H37" s="19"/>
      <c r="I37" s="4"/>
      <c r="J37" s="19"/>
    </row>
    <row r="38" spans="1:11" x14ac:dyDescent="0.25">
      <c r="A38" s="1"/>
      <c r="B38" s="1"/>
      <c r="C38" s="1"/>
      <c r="D38" s="1"/>
      <c r="E38" s="1" t="s">
        <v>115</v>
      </c>
      <c r="F38" s="19">
        <v>7575.74</v>
      </c>
      <c r="G38" s="4"/>
      <c r="H38" s="19">
        <v>18100</v>
      </c>
      <c r="I38" s="4"/>
      <c r="J38" s="19">
        <f t="shared" ref="J38:J45" si="1">ROUND((F38-H38),5)</f>
        <v>-10524.26</v>
      </c>
      <c r="K38" s="36" t="s">
        <v>206</v>
      </c>
    </row>
    <row r="39" spans="1:11" x14ac:dyDescent="0.25">
      <c r="A39" s="1"/>
      <c r="B39" s="1"/>
      <c r="C39" s="1"/>
      <c r="D39" s="1"/>
      <c r="E39" s="1" t="s">
        <v>116</v>
      </c>
      <c r="F39" s="19">
        <v>580.96</v>
      </c>
      <c r="G39" s="4"/>
      <c r="H39" s="19">
        <v>1267</v>
      </c>
      <c r="I39" s="4"/>
      <c r="J39" s="19">
        <f t="shared" si="1"/>
        <v>-686.04</v>
      </c>
    </row>
    <row r="40" spans="1:11" x14ac:dyDescent="0.25">
      <c r="A40" s="1"/>
      <c r="B40" s="1"/>
      <c r="C40" s="1"/>
      <c r="D40" s="1"/>
      <c r="E40" s="1" t="s">
        <v>117</v>
      </c>
      <c r="F40" s="19">
        <v>2796.8</v>
      </c>
      <c r="G40" s="4"/>
      <c r="H40" s="19">
        <v>2896</v>
      </c>
      <c r="I40" s="4"/>
      <c r="J40" s="19">
        <f t="shared" si="1"/>
        <v>-99.2</v>
      </c>
    </row>
    <row r="41" spans="1:11" x14ac:dyDescent="0.25">
      <c r="A41" s="1"/>
      <c r="B41" s="1"/>
      <c r="C41" s="1"/>
      <c r="D41" s="1"/>
      <c r="E41" s="1" t="s">
        <v>118</v>
      </c>
      <c r="F41" s="19">
        <v>1871.39</v>
      </c>
      <c r="G41" s="4"/>
      <c r="H41" s="19">
        <v>19280</v>
      </c>
      <c r="I41" s="4"/>
      <c r="J41" s="19">
        <f t="shared" si="1"/>
        <v>-17408.61</v>
      </c>
      <c r="K41" s="40" t="s">
        <v>208</v>
      </c>
    </row>
    <row r="42" spans="1:11" x14ac:dyDescent="0.25">
      <c r="A42" s="1"/>
      <c r="B42" s="1"/>
      <c r="C42" s="1"/>
      <c r="D42" s="1"/>
      <c r="E42" s="1" t="s">
        <v>119</v>
      </c>
      <c r="F42" s="19">
        <v>329.97</v>
      </c>
      <c r="G42" s="4"/>
      <c r="H42" s="19">
        <v>750</v>
      </c>
      <c r="I42" s="4"/>
      <c r="J42" s="19">
        <f t="shared" si="1"/>
        <v>-420.03</v>
      </c>
    </row>
    <row r="43" spans="1:11" x14ac:dyDescent="0.25">
      <c r="A43" s="1"/>
      <c r="B43" s="1"/>
      <c r="C43" s="1"/>
      <c r="D43" s="1"/>
      <c r="E43" s="1" t="s">
        <v>120</v>
      </c>
      <c r="F43" s="19">
        <v>226.76</v>
      </c>
      <c r="G43" s="4"/>
      <c r="H43" s="19">
        <v>250</v>
      </c>
      <c r="I43" s="4"/>
      <c r="J43" s="19">
        <f t="shared" si="1"/>
        <v>-23.24</v>
      </c>
    </row>
    <row r="44" spans="1:11" ht="15.75" thickBot="1" x14ac:dyDescent="0.3">
      <c r="A44" s="1"/>
      <c r="B44" s="1"/>
      <c r="C44" s="1"/>
      <c r="D44" s="1"/>
      <c r="E44" s="1" t="s">
        <v>121</v>
      </c>
      <c r="F44" s="5">
        <v>17.29</v>
      </c>
      <c r="G44" s="4"/>
      <c r="H44" s="5">
        <v>75</v>
      </c>
      <c r="I44" s="4"/>
      <c r="J44" s="5">
        <f t="shared" si="1"/>
        <v>-57.71</v>
      </c>
    </row>
    <row r="45" spans="1:11" x14ac:dyDescent="0.25">
      <c r="A45" s="1"/>
      <c r="B45" s="1"/>
      <c r="C45" s="1"/>
      <c r="D45" s="1" t="s">
        <v>122</v>
      </c>
      <c r="E45" s="1"/>
      <c r="F45" s="19">
        <f>ROUND(SUM(F37:F44),5)</f>
        <v>13398.91</v>
      </c>
      <c r="G45" s="4"/>
      <c r="H45" s="19">
        <f>ROUND(SUM(H37:H44),5)</f>
        <v>42618</v>
      </c>
      <c r="I45" s="4"/>
      <c r="J45" s="19">
        <f t="shared" si="1"/>
        <v>-29219.09</v>
      </c>
    </row>
    <row r="46" spans="1:11" x14ac:dyDescent="0.25">
      <c r="A46" s="1"/>
      <c r="B46" s="1"/>
      <c r="C46" s="1"/>
      <c r="D46" s="1" t="s">
        <v>123</v>
      </c>
      <c r="E46" s="1"/>
      <c r="F46" s="19"/>
      <c r="G46" s="4"/>
      <c r="H46" s="19"/>
      <c r="I46" s="4"/>
      <c r="J46" s="19"/>
    </row>
    <row r="47" spans="1:11" x14ac:dyDescent="0.25">
      <c r="A47" s="1"/>
      <c r="B47" s="1"/>
      <c r="C47" s="1"/>
      <c r="D47" s="1"/>
      <c r="E47" s="1" t="s">
        <v>124</v>
      </c>
      <c r="F47" s="19">
        <v>0</v>
      </c>
      <c r="G47" s="4"/>
      <c r="H47" s="19">
        <v>500</v>
      </c>
      <c r="I47" s="4"/>
      <c r="J47" s="19">
        <f t="shared" ref="J47:J64" si="2">ROUND((F47-H47),5)</f>
        <v>-500</v>
      </c>
    </row>
    <row r="48" spans="1:11" x14ac:dyDescent="0.25">
      <c r="A48" s="1"/>
      <c r="B48" s="1"/>
      <c r="C48" s="1"/>
      <c r="D48" s="1"/>
      <c r="E48" s="1" t="s">
        <v>125</v>
      </c>
      <c r="F48" s="19">
        <v>166.65</v>
      </c>
      <c r="G48" s="4"/>
      <c r="H48" s="19">
        <v>550</v>
      </c>
      <c r="I48" s="4"/>
      <c r="J48" s="19">
        <f t="shared" si="2"/>
        <v>-383.35</v>
      </c>
    </row>
    <row r="49" spans="1:11" x14ac:dyDescent="0.25">
      <c r="A49" s="1"/>
      <c r="B49" s="1"/>
      <c r="C49" s="1"/>
      <c r="D49" s="1"/>
      <c r="E49" s="1" t="s">
        <v>126</v>
      </c>
      <c r="F49" s="19">
        <v>1188.1099999999999</v>
      </c>
      <c r="G49" s="4"/>
      <c r="H49" s="19">
        <v>550</v>
      </c>
      <c r="I49" s="4"/>
      <c r="J49" s="19">
        <f t="shared" si="2"/>
        <v>638.11</v>
      </c>
    </row>
    <row r="50" spans="1:11" x14ac:dyDescent="0.25">
      <c r="A50" s="1"/>
      <c r="B50" s="1"/>
      <c r="C50" s="1"/>
      <c r="D50" s="1"/>
      <c r="E50" s="1" t="s">
        <v>127</v>
      </c>
      <c r="F50" s="19">
        <v>1483.31</v>
      </c>
      <c r="G50" s="4"/>
      <c r="H50" s="19">
        <v>1940</v>
      </c>
      <c r="I50" s="4"/>
      <c r="J50" s="19">
        <f t="shared" si="2"/>
        <v>-456.69</v>
      </c>
    </row>
    <row r="51" spans="1:11" x14ac:dyDescent="0.25">
      <c r="A51" s="1"/>
      <c r="B51" s="1"/>
      <c r="C51" s="1"/>
      <c r="D51" s="1"/>
      <c r="E51" s="1" t="s">
        <v>128</v>
      </c>
      <c r="F51" s="19">
        <v>118.05</v>
      </c>
      <c r="G51" s="4"/>
      <c r="H51" s="19">
        <v>125</v>
      </c>
      <c r="I51" s="4"/>
      <c r="J51" s="19">
        <f t="shared" si="2"/>
        <v>-6.95</v>
      </c>
    </row>
    <row r="52" spans="1:11" x14ac:dyDescent="0.25">
      <c r="A52" s="1"/>
      <c r="B52" s="1"/>
      <c r="C52" s="1"/>
      <c r="D52" s="1"/>
      <c r="E52" s="1" t="s">
        <v>129</v>
      </c>
      <c r="F52" s="19">
        <v>1201.06</v>
      </c>
      <c r="G52" s="4"/>
      <c r="H52" s="19">
        <v>971</v>
      </c>
      <c r="I52" s="4"/>
      <c r="J52" s="19">
        <f t="shared" si="2"/>
        <v>230.06</v>
      </c>
    </row>
    <row r="53" spans="1:11" x14ac:dyDescent="0.25">
      <c r="A53" s="1"/>
      <c r="B53" s="1"/>
      <c r="C53" s="1"/>
      <c r="D53" s="1"/>
      <c r="E53" s="1" t="s">
        <v>130</v>
      </c>
      <c r="F53" s="19">
        <v>1707.67</v>
      </c>
      <c r="G53" s="4"/>
      <c r="H53" s="19">
        <v>1900</v>
      </c>
      <c r="I53" s="4"/>
      <c r="J53" s="19">
        <f t="shared" si="2"/>
        <v>-192.33</v>
      </c>
    </row>
    <row r="54" spans="1:11" x14ac:dyDescent="0.25">
      <c r="A54" s="1"/>
      <c r="B54" s="1"/>
      <c r="C54" s="1"/>
      <c r="D54" s="1"/>
      <c r="E54" s="1" t="s">
        <v>131</v>
      </c>
      <c r="F54" s="19">
        <v>1232.2</v>
      </c>
      <c r="G54" s="4"/>
      <c r="H54" s="19">
        <v>400</v>
      </c>
      <c r="I54" s="4"/>
      <c r="J54" s="19">
        <f t="shared" si="2"/>
        <v>832.2</v>
      </c>
    </row>
    <row r="55" spans="1:11" x14ac:dyDescent="0.25">
      <c r="A55" s="1"/>
      <c r="B55" s="1"/>
      <c r="C55" s="1"/>
      <c r="D55" s="1"/>
      <c r="E55" s="1" t="s">
        <v>132</v>
      </c>
      <c r="F55" s="19">
        <v>0</v>
      </c>
      <c r="G55" s="4"/>
      <c r="H55" s="19">
        <v>120</v>
      </c>
      <c r="I55" s="4"/>
      <c r="J55" s="19">
        <f t="shared" si="2"/>
        <v>-120</v>
      </c>
    </row>
    <row r="56" spans="1:11" x14ac:dyDescent="0.25">
      <c r="A56" s="1"/>
      <c r="B56" s="1"/>
      <c r="C56" s="1"/>
      <c r="D56" s="1"/>
      <c r="E56" s="1" t="s">
        <v>133</v>
      </c>
      <c r="F56" s="19">
        <v>0</v>
      </c>
      <c r="G56" s="4"/>
      <c r="H56" s="19">
        <v>417</v>
      </c>
      <c r="I56" s="4"/>
      <c r="J56" s="19">
        <f t="shared" si="2"/>
        <v>-417</v>
      </c>
    </row>
    <row r="57" spans="1:11" x14ac:dyDescent="0.25">
      <c r="A57" s="1"/>
      <c r="B57" s="1"/>
      <c r="C57" s="1"/>
      <c r="D57" s="1"/>
      <c r="E57" s="1" t="s">
        <v>134</v>
      </c>
      <c r="F57" s="19">
        <v>3934.49</v>
      </c>
      <c r="G57" s="4"/>
      <c r="H57" s="19">
        <v>1000</v>
      </c>
      <c r="I57" s="4"/>
      <c r="J57" s="19">
        <f t="shared" si="2"/>
        <v>2934.49</v>
      </c>
      <c r="K57" s="41" t="s">
        <v>210</v>
      </c>
    </row>
    <row r="58" spans="1:11" x14ac:dyDescent="0.25">
      <c r="A58" s="1"/>
      <c r="B58" s="1"/>
      <c r="C58" s="1"/>
      <c r="D58" s="1"/>
      <c r="E58" s="1" t="s">
        <v>135</v>
      </c>
      <c r="F58" s="19">
        <v>1325.5</v>
      </c>
      <c r="G58" s="4"/>
      <c r="H58" s="19">
        <v>1500</v>
      </c>
      <c r="I58" s="4"/>
      <c r="J58" s="19">
        <f t="shared" si="2"/>
        <v>-174.5</v>
      </c>
    </row>
    <row r="59" spans="1:11" x14ac:dyDescent="0.25">
      <c r="A59" s="1"/>
      <c r="B59" s="1"/>
      <c r="C59" s="1"/>
      <c r="D59" s="1"/>
      <c r="E59" s="1" t="s">
        <v>136</v>
      </c>
      <c r="F59" s="19">
        <v>0</v>
      </c>
      <c r="G59" s="4"/>
      <c r="H59" s="19">
        <v>250</v>
      </c>
      <c r="I59" s="4"/>
      <c r="J59" s="19">
        <f t="shared" si="2"/>
        <v>-250</v>
      </c>
    </row>
    <row r="60" spans="1:11" x14ac:dyDescent="0.25">
      <c r="A60" s="1"/>
      <c r="B60" s="1"/>
      <c r="C60" s="1"/>
      <c r="D60" s="1"/>
      <c r="E60" s="1" t="s">
        <v>137</v>
      </c>
      <c r="F60" s="19">
        <v>800</v>
      </c>
      <c r="G60" s="4"/>
      <c r="H60" s="19">
        <v>800</v>
      </c>
      <c r="I60" s="4"/>
      <c r="J60" s="19">
        <f t="shared" si="2"/>
        <v>0</v>
      </c>
    </row>
    <row r="61" spans="1:11" x14ac:dyDescent="0.25">
      <c r="A61" s="1"/>
      <c r="B61" s="1"/>
      <c r="C61" s="1"/>
      <c r="D61" s="1"/>
      <c r="E61" s="1" t="s">
        <v>138</v>
      </c>
      <c r="F61" s="19">
        <v>211.16</v>
      </c>
      <c r="G61" s="4"/>
      <c r="H61" s="19">
        <v>200</v>
      </c>
      <c r="I61" s="4"/>
      <c r="J61" s="19">
        <f t="shared" si="2"/>
        <v>11.16</v>
      </c>
    </row>
    <row r="62" spans="1:11" x14ac:dyDescent="0.25">
      <c r="A62" s="1"/>
      <c r="B62" s="1"/>
      <c r="C62" s="1"/>
      <c r="D62" s="1"/>
      <c r="E62" s="1" t="s">
        <v>139</v>
      </c>
      <c r="F62" s="19">
        <v>2504.63</v>
      </c>
      <c r="G62" s="4"/>
      <c r="H62" s="19">
        <v>2600</v>
      </c>
      <c r="I62" s="4"/>
      <c r="J62" s="19">
        <f t="shared" si="2"/>
        <v>-95.37</v>
      </c>
    </row>
    <row r="63" spans="1:11" ht="15.75" thickBot="1" x14ac:dyDescent="0.3">
      <c r="A63" s="1"/>
      <c r="B63" s="1"/>
      <c r="C63" s="1"/>
      <c r="D63" s="1"/>
      <c r="E63" s="1" t="s">
        <v>140</v>
      </c>
      <c r="F63" s="5">
        <v>113.23</v>
      </c>
      <c r="G63" s="4"/>
      <c r="H63" s="5">
        <v>700</v>
      </c>
      <c r="I63" s="4"/>
      <c r="J63" s="5">
        <f t="shared" si="2"/>
        <v>-586.77</v>
      </c>
    </row>
    <row r="64" spans="1:11" x14ac:dyDescent="0.25">
      <c r="A64" s="1"/>
      <c r="B64" s="1"/>
      <c r="C64" s="1"/>
      <c r="D64" s="1" t="s">
        <v>141</v>
      </c>
      <c r="E64" s="1"/>
      <c r="F64" s="19">
        <f>ROUND(SUM(F46:F63),5)</f>
        <v>15986.06</v>
      </c>
      <c r="G64" s="4"/>
      <c r="H64" s="19">
        <f>ROUND(SUM(H46:H63),5)</f>
        <v>14523</v>
      </c>
      <c r="I64" s="4"/>
      <c r="J64" s="19">
        <f t="shared" si="2"/>
        <v>1463.06</v>
      </c>
    </row>
    <row r="65" spans="1:10" x14ac:dyDescent="0.25">
      <c r="A65" s="1"/>
      <c r="B65" s="1"/>
      <c r="C65" s="1"/>
      <c r="D65" s="1" t="s">
        <v>142</v>
      </c>
      <c r="E65" s="1"/>
      <c r="F65" s="19"/>
      <c r="G65" s="4"/>
      <c r="H65" s="19"/>
      <c r="I65" s="4"/>
      <c r="J65" s="19"/>
    </row>
    <row r="66" spans="1:10" x14ac:dyDescent="0.25">
      <c r="A66" s="1"/>
      <c r="B66" s="1"/>
      <c r="C66" s="1"/>
      <c r="D66" s="1"/>
      <c r="E66" s="1" t="s">
        <v>143</v>
      </c>
      <c r="F66" s="19">
        <v>-13.03</v>
      </c>
      <c r="G66" s="4"/>
      <c r="H66" s="19">
        <v>200</v>
      </c>
      <c r="I66" s="4"/>
      <c r="J66" s="19">
        <f t="shared" ref="J66:J75" si="3">ROUND((F66-H66),5)</f>
        <v>-213.03</v>
      </c>
    </row>
    <row r="67" spans="1:10" x14ac:dyDescent="0.25">
      <c r="A67" s="1"/>
      <c r="B67" s="1"/>
      <c r="C67" s="1"/>
      <c r="D67" s="1"/>
      <c r="E67" s="1" t="s">
        <v>144</v>
      </c>
      <c r="F67" s="19">
        <v>3400</v>
      </c>
      <c r="G67" s="4"/>
      <c r="H67" s="19">
        <v>2025</v>
      </c>
      <c r="I67" s="4"/>
      <c r="J67" s="19">
        <f t="shared" si="3"/>
        <v>1375</v>
      </c>
    </row>
    <row r="68" spans="1:10" x14ac:dyDescent="0.25">
      <c r="A68" s="1"/>
      <c r="B68" s="1"/>
      <c r="C68" s="1"/>
      <c r="D68" s="1"/>
      <c r="E68" s="1" t="s">
        <v>145</v>
      </c>
      <c r="F68" s="19">
        <v>131.72999999999999</v>
      </c>
      <c r="G68" s="4"/>
      <c r="H68" s="19">
        <v>0</v>
      </c>
      <c r="I68" s="4"/>
      <c r="J68" s="19">
        <f t="shared" si="3"/>
        <v>131.72999999999999</v>
      </c>
    </row>
    <row r="69" spans="1:10" x14ac:dyDescent="0.25">
      <c r="A69" s="1"/>
      <c r="B69" s="1"/>
      <c r="C69" s="1"/>
      <c r="D69" s="1"/>
      <c r="E69" s="1" t="s">
        <v>146</v>
      </c>
      <c r="F69" s="19">
        <v>0</v>
      </c>
      <c r="G69" s="4"/>
      <c r="H69" s="19">
        <v>5500</v>
      </c>
      <c r="I69" s="4"/>
      <c r="J69" s="19">
        <f t="shared" si="3"/>
        <v>-5500</v>
      </c>
    </row>
    <row r="70" spans="1:10" x14ac:dyDescent="0.25">
      <c r="A70" s="1"/>
      <c r="B70" s="1"/>
      <c r="C70" s="1"/>
      <c r="D70" s="1"/>
      <c r="E70" s="1" t="s">
        <v>147</v>
      </c>
      <c r="F70" s="19">
        <v>803.73</v>
      </c>
      <c r="G70" s="4"/>
      <c r="H70" s="19">
        <v>475</v>
      </c>
      <c r="I70" s="4"/>
      <c r="J70" s="19">
        <f t="shared" si="3"/>
        <v>328.73</v>
      </c>
    </row>
    <row r="71" spans="1:10" x14ac:dyDescent="0.25">
      <c r="A71" s="1"/>
      <c r="B71" s="1"/>
      <c r="C71" s="1"/>
      <c r="D71" s="1"/>
      <c r="E71" s="1" t="s">
        <v>148</v>
      </c>
      <c r="F71" s="19">
        <v>500</v>
      </c>
      <c r="G71" s="4"/>
      <c r="H71" s="19">
        <v>800</v>
      </c>
      <c r="I71" s="4"/>
      <c r="J71" s="19">
        <f t="shared" si="3"/>
        <v>-300</v>
      </c>
    </row>
    <row r="72" spans="1:10" x14ac:dyDescent="0.25">
      <c r="A72" s="1"/>
      <c r="B72" s="1"/>
      <c r="C72" s="1"/>
      <c r="D72" s="1"/>
      <c r="E72" s="1" t="s">
        <v>149</v>
      </c>
      <c r="F72" s="19">
        <v>4154.4399999999996</v>
      </c>
      <c r="G72" s="4"/>
      <c r="H72" s="19">
        <v>2800</v>
      </c>
      <c r="I72" s="4"/>
      <c r="J72" s="19">
        <f t="shared" si="3"/>
        <v>1354.44</v>
      </c>
    </row>
    <row r="73" spans="1:10" x14ac:dyDescent="0.25">
      <c r="A73" s="1"/>
      <c r="B73" s="1"/>
      <c r="C73" s="1"/>
      <c r="D73" s="1"/>
      <c r="E73" s="1" t="s">
        <v>150</v>
      </c>
      <c r="F73" s="19">
        <v>-81.55</v>
      </c>
      <c r="G73" s="4"/>
      <c r="H73" s="19">
        <v>100</v>
      </c>
      <c r="I73" s="4"/>
      <c r="J73" s="19">
        <f t="shared" si="3"/>
        <v>-181.55</v>
      </c>
    </row>
    <row r="74" spans="1:10" ht="15.75" thickBot="1" x14ac:dyDescent="0.3">
      <c r="A74" s="1"/>
      <c r="B74" s="1"/>
      <c r="C74" s="1"/>
      <c r="D74" s="1"/>
      <c r="E74" s="1" t="s">
        <v>151</v>
      </c>
      <c r="F74" s="5">
        <v>0</v>
      </c>
      <c r="G74" s="4"/>
      <c r="H74" s="5">
        <v>2000</v>
      </c>
      <c r="I74" s="4"/>
      <c r="J74" s="5">
        <f t="shared" si="3"/>
        <v>-2000</v>
      </c>
    </row>
    <row r="75" spans="1:10" x14ac:dyDescent="0.25">
      <c r="A75" s="1"/>
      <c r="B75" s="1"/>
      <c r="C75" s="1"/>
      <c r="D75" s="1" t="s">
        <v>152</v>
      </c>
      <c r="E75" s="1"/>
      <c r="F75" s="19">
        <f>ROUND(SUM(F65:F74),5)</f>
        <v>8895.32</v>
      </c>
      <c r="G75" s="4"/>
      <c r="H75" s="19">
        <f>ROUND(SUM(H65:H74),5)</f>
        <v>13900</v>
      </c>
      <c r="I75" s="4"/>
      <c r="J75" s="19">
        <f t="shared" si="3"/>
        <v>-5004.68</v>
      </c>
    </row>
    <row r="76" spans="1:10" x14ac:dyDescent="0.25">
      <c r="A76" s="1"/>
      <c r="B76" s="1"/>
      <c r="C76" s="1"/>
      <c r="D76" s="1" t="s">
        <v>153</v>
      </c>
      <c r="E76" s="1"/>
      <c r="F76" s="19"/>
      <c r="G76" s="4"/>
      <c r="H76" s="19"/>
      <c r="I76" s="4"/>
      <c r="J76" s="19"/>
    </row>
    <row r="77" spans="1:10" x14ac:dyDescent="0.25">
      <c r="A77" s="1"/>
      <c r="B77" s="1"/>
      <c r="C77" s="1"/>
      <c r="D77" s="1"/>
      <c r="E77" s="1" t="s">
        <v>154</v>
      </c>
      <c r="F77" s="19">
        <v>16897.400000000001</v>
      </c>
      <c r="G77" s="4"/>
      <c r="H77" s="19">
        <v>23000</v>
      </c>
      <c r="I77" s="4"/>
      <c r="J77" s="19">
        <f>ROUND((F77-H77),5)</f>
        <v>-6102.6</v>
      </c>
    </row>
    <row r="78" spans="1:10" x14ac:dyDescent="0.25">
      <c r="A78" s="1"/>
      <c r="B78" s="1"/>
      <c r="C78" s="1"/>
      <c r="D78" s="1"/>
      <c r="E78" s="1" t="s">
        <v>155</v>
      </c>
      <c r="F78" s="19">
        <v>1298.52</v>
      </c>
      <c r="G78" s="4"/>
      <c r="H78" s="19">
        <v>1840</v>
      </c>
      <c r="I78" s="4"/>
      <c r="J78" s="19">
        <f>ROUND((F78-H78),5)</f>
        <v>-541.48</v>
      </c>
    </row>
    <row r="79" spans="1:10" x14ac:dyDescent="0.25">
      <c r="A79" s="1"/>
      <c r="B79" s="1"/>
      <c r="C79" s="1"/>
      <c r="D79" s="1"/>
      <c r="E79" s="1" t="s">
        <v>156</v>
      </c>
      <c r="F79" s="19">
        <v>439.04</v>
      </c>
      <c r="G79" s="4"/>
      <c r="H79" s="19">
        <v>465.09</v>
      </c>
      <c r="I79" s="4"/>
      <c r="J79" s="19">
        <f>ROUND((F79-H79),5)</f>
        <v>-26.05</v>
      </c>
    </row>
    <row r="80" spans="1:10" ht="15.75" thickBot="1" x14ac:dyDescent="0.3">
      <c r="A80" s="1"/>
      <c r="B80" s="1"/>
      <c r="C80" s="1"/>
      <c r="D80" s="1"/>
      <c r="E80" s="1" t="s">
        <v>157</v>
      </c>
      <c r="F80" s="5">
        <v>4104.68</v>
      </c>
      <c r="G80" s="4"/>
      <c r="H80" s="5">
        <v>3672</v>
      </c>
      <c r="I80" s="4"/>
      <c r="J80" s="5">
        <f>ROUND((F80-H80),5)</f>
        <v>432.68</v>
      </c>
    </row>
    <row r="81" spans="1:11" x14ac:dyDescent="0.25">
      <c r="A81" s="1"/>
      <c r="B81" s="1"/>
      <c r="C81" s="1"/>
      <c r="D81" s="1" t="s">
        <v>158</v>
      </c>
      <c r="E81" s="1"/>
      <c r="F81" s="19">
        <f>ROUND(SUM(F76:F80),5)</f>
        <v>22739.64</v>
      </c>
      <c r="G81" s="4"/>
      <c r="H81" s="19">
        <f>ROUND(SUM(H76:H80),5)</f>
        <v>28977.09</v>
      </c>
      <c r="I81" s="4"/>
      <c r="J81" s="19">
        <f>ROUND((F81-H81),5)</f>
        <v>-6237.45</v>
      </c>
    </row>
    <row r="82" spans="1:11" x14ac:dyDescent="0.25">
      <c r="A82" s="1"/>
      <c r="B82" s="1"/>
      <c r="C82" s="1"/>
      <c r="D82" s="1" t="s">
        <v>159</v>
      </c>
      <c r="E82" s="1"/>
      <c r="F82" s="19"/>
      <c r="G82" s="4"/>
      <c r="H82" s="19"/>
      <c r="I82" s="4"/>
      <c r="J82" s="19"/>
    </row>
    <row r="83" spans="1:11" x14ac:dyDescent="0.25">
      <c r="A83" s="1"/>
      <c r="B83" s="1"/>
      <c r="C83" s="1"/>
      <c r="D83" s="1"/>
      <c r="E83" s="1" t="s">
        <v>160</v>
      </c>
      <c r="F83" s="19">
        <v>0</v>
      </c>
      <c r="G83" s="4"/>
      <c r="H83" s="19">
        <v>80</v>
      </c>
      <c r="I83" s="4"/>
      <c r="J83" s="19">
        <f t="shared" ref="J83:J99" si="4">ROUND((F83-H83),5)</f>
        <v>-80</v>
      </c>
    </row>
    <row r="84" spans="1:11" x14ac:dyDescent="0.25">
      <c r="A84" s="1"/>
      <c r="B84" s="1"/>
      <c r="C84" s="1"/>
      <c r="D84" s="1"/>
      <c r="E84" s="1" t="s">
        <v>161</v>
      </c>
      <c r="F84" s="19">
        <v>1087.43</v>
      </c>
      <c r="G84" s="4"/>
      <c r="H84" s="19">
        <v>920</v>
      </c>
      <c r="I84" s="4"/>
      <c r="J84" s="19">
        <f t="shared" si="4"/>
        <v>167.43</v>
      </c>
    </row>
    <row r="85" spans="1:11" x14ac:dyDescent="0.25">
      <c r="A85" s="1"/>
      <c r="B85" s="1"/>
      <c r="C85" s="1"/>
      <c r="D85" s="1"/>
      <c r="E85" s="1" t="s">
        <v>162</v>
      </c>
      <c r="F85" s="19">
        <v>840</v>
      </c>
      <c r="G85" s="4"/>
      <c r="H85" s="19">
        <v>1000</v>
      </c>
      <c r="I85" s="4"/>
      <c r="J85" s="19">
        <f t="shared" si="4"/>
        <v>-160</v>
      </c>
    </row>
    <row r="86" spans="1:11" x14ac:dyDescent="0.25">
      <c r="A86" s="1"/>
      <c r="B86" s="1"/>
      <c r="C86" s="1"/>
      <c r="D86" s="1"/>
      <c r="E86" s="1" t="s">
        <v>163</v>
      </c>
      <c r="F86" s="19">
        <v>600.53</v>
      </c>
      <c r="G86" s="4"/>
      <c r="H86" s="19">
        <v>0</v>
      </c>
      <c r="I86" s="4"/>
      <c r="J86" s="19">
        <f t="shared" si="4"/>
        <v>600.53</v>
      </c>
    </row>
    <row r="87" spans="1:11" x14ac:dyDescent="0.25">
      <c r="A87" s="1"/>
      <c r="B87" s="1"/>
      <c r="C87" s="1"/>
      <c r="D87" s="1"/>
      <c r="E87" s="1" t="s">
        <v>164</v>
      </c>
      <c r="F87" s="19">
        <v>3183.86</v>
      </c>
      <c r="G87" s="4"/>
      <c r="H87" s="19">
        <v>3300</v>
      </c>
      <c r="I87" s="4"/>
      <c r="J87" s="19">
        <f t="shared" si="4"/>
        <v>-116.14</v>
      </c>
    </row>
    <row r="88" spans="1:11" x14ac:dyDescent="0.25">
      <c r="A88" s="1"/>
      <c r="B88" s="1"/>
      <c r="C88" s="1"/>
      <c r="D88" s="1"/>
      <c r="E88" s="1" t="s">
        <v>165</v>
      </c>
      <c r="F88" s="19">
        <v>0</v>
      </c>
      <c r="G88" s="4"/>
      <c r="H88" s="19">
        <v>600</v>
      </c>
      <c r="I88" s="4"/>
      <c r="J88" s="19">
        <f t="shared" si="4"/>
        <v>-600</v>
      </c>
    </row>
    <row r="89" spans="1:11" x14ac:dyDescent="0.25">
      <c r="A89" s="1"/>
      <c r="B89" s="1"/>
      <c r="C89" s="1"/>
      <c r="D89" s="1"/>
      <c r="E89" s="1" t="s">
        <v>166</v>
      </c>
      <c r="F89" s="19">
        <v>3401.52</v>
      </c>
      <c r="G89" s="4"/>
      <c r="H89" s="19">
        <v>1080</v>
      </c>
      <c r="I89" s="4"/>
      <c r="J89" s="19">
        <f t="shared" si="4"/>
        <v>2321.52</v>
      </c>
      <c r="K89" s="41" t="s">
        <v>210</v>
      </c>
    </row>
    <row r="90" spans="1:11" x14ac:dyDescent="0.25">
      <c r="A90" s="1"/>
      <c r="B90" s="1"/>
      <c r="C90" s="1"/>
      <c r="D90" s="1"/>
      <c r="E90" s="1" t="s">
        <v>167</v>
      </c>
      <c r="F90" s="19">
        <v>313</v>
      </c>
      <c r="G90" s="4"/>
      <c r="H90" s="19">
        <v>1800</v>
      </c>
      <c r="I90" s="4"/>
      <c r="J90" s="19">
        <f t="shared" si="4"/>
        <v>-1487</v>
      </c>
    </row>
    <row r="91" spans="1:11" x14ac:dyDescent="0.25">
      <c r="A91" s="1"/>
      <c r="B91" s="1"/>
      <c r="C91" s="1"/>
      <c r="D91" s="1"/>
      <c r="E91" s="1" t="s">
        <v>168</v>
      </c>
      <c r="F91" s="19">
        <v>400</v>
      </c>
      <c r="G91" s="4"/>
      <c r="H91" s="19">
        <v>400</v>
      </c>
      <c r="I91" s="4"/>
      <c r="J91" s="19">
        <f t="shared" si="4"/>
        <v>0</v>
      </c>
    </row>
    <row r="92" spans="1:11" x14ac:dyDescent="0.25">
      <c r="A92" s="1"/>
      <c r="B92" s="1"/>
      <c r="C92" s="1"/>
      <c r="D92" s="1"/>
      <c r="E92" s="1" t="s">
        <v>169</v>
      </c>
      <c r="F92" s="19">
        <v>437.48</v>
      </c>
      <c r="G92" s="4"/>
      <c r="H92" s="19">
        <v>150</v>
      </c>
      <c r="I92" s="4"/>
      <c r="J92" s="19">
        <f t="shared" si="4"/>
        <v>287.48</v>
      </c>
    </row>
    <row r="93" spans="1:11" x14ac:dyDescent="0.25">
      <c r="A93" s="1"/>
      <c r="B93" s="1"/>
      <c r="C93" s="1"/>
      <c r="D93" s="1"/>
      <c r="E93" s="1" t="s">
        <v>170</v>
      </c>
      <c r="F93" s="19">
        <v>925.66</v>
      </c>
      <c r="G93" s="4"/>
      <c r="H93" s="19">
        <v>5400</v>
      </c>
      <c r="I93" s="4"/>
      <c r="J93" s="19">
        <f t="shared" si="4"/>
        <v>-4474.34</v>
      </c>
      <c r="K93" s="42" t="s">
        <v>211</v>
      </c>
    </row>
    <row r="94" spans="1:11" x14ac:dyDescent="0.25">
      <c r="A94" s="1"/>
      <c r="B94" s="1"/>
      <c r="C94" s="1"/>
      <c r="D94" s="1"/>
      <c r="E94" s="1" t="s">
        <v>171</v>
      </c>
      <c r="F94" s="19">
        <v>208.82</v>
      </c>
      <c r="G94" s="4"/>
      <c r="H94" s="19">
        <v>625</v>
      </c>
      <c r="I94" s="4"/>
      <c r="J94" s="19">
        <f t="shared" si="4"/>
        <v>-416.18</v>
      </c>
    </row>
    <row r="95" spans="1:11" x14ac:dyDescent="0.25">
      <c r="A95" s="1"/>
      <c r="B95" s="1"/>
      <c r="C95" s="1"/>
      <c r="D95" s="1"/>
      <c r="E95" s="1" t="s">
        <v>172</v>
      </c>
      <c r="F95" s="19">
        <v>1789.92</v>
      </c>
      <c r="G95" s="4"/>
      <c r="H95" s="19">
        <v>3000</v>
      </c>
      <c r="I95" s="4"/>
      <c r="J95" s="19">
        <f t="shared" si="4"/>
        <v>-1210.08</v>
      </c>
    </row>
    <row r="96" spans="1:11" ht="15.75" thickBot="1" x14ac:dyDescent="0.3">
      <c r="A96" s="1"/>
      <c r="B96" s="1"/>
      <c r="C96" s="1"/>
      <c r="D96" s="1"/>
      <c r="E96" s="1" t="s">
        <v>173</v>
      </c>
      <c r="F96" s="6">
        <v>0</v>
      </c>
      <c r="G96" s="4"/>
      <c r="H96" s="6">
        <v>210</v>
      </c>
      <c r="I96" s="4"/>
      <c r="J96" s="6">
        <f t="shared" si="4"/>
        <v>-210</v>
      </c>
    </row>
    <row r="97" spans="1:10" ht="15.75" thickBot="1" x14ac:dyDescent="0.3">
      <c r="A97" s="1"/>
      <c r="B97" s="1"/>
      <c r="C97" s="1"/>
      <c r="D97" s="1" t="s">
        <v>174</v>
      </c>
      <c r="E97" s="1"/>
      <c r="F97" s="8">
        <f>ROUND(SUM(F82:F96),5)</f>
        <v>13188.22</v>
      </c>
      <c r="G97" s="4"/>
      <c r="H97" s="8">
        <f>ROUND(SUM(H82:H96),5)</f>
        <v>18565</v>
      </c>
      <c r="I97" s="4"/>
      <c r="J97" s="8">
        <f t="shared" si="4"/>
        <v>-5376.78</v>
      </c>
    </row>
    <row r="98" spans="1:10" ht="15.75" thickBot="1" x14ac:dyDescent="0.3">
      <c r="A98" s="1"/>
      <c r="B98" s="1"/>
      <c r="C98" s="1" t="s">
        <v>175</v>
      </c>
      <c r="D98" s="1"/>
      <c r="E98" s="1"/>
      <c r="F98" s="8">
        <f>ROUND(F21+F27+F36+F45+F64+F75+F81+F97,5)</f>
        <v>330440.64</v>
      </c>
      <c r="G98" s="4"/>
      <c r="H98" s="8">
        <f>ROUND(H21+H27+H36+H45+H64+H75+H81+H97,5)</f>
        <v>423730.59</v>
      </c>
      <c r="I98" s="4"/>
      <c r="J98" s="8">
        <f t="shared" si="4"/>
        <v>-93289.95</v>
      </c>
    </row>
    <row r="99" spans="1:10" s="10" customFormat="1" ht="12" thickBot="1" x14ac:dyDescent="0.25">
      <c r="A99" s="1" t="s">
        <v>74</v>
      </c>
      <c r="B99" s="1"/>
      <c r="C99" s="1"/>
      <c r="D99" s="1"/>
      <c r="E99" s="1"/>
      <c r="F99" s="9">
        <f>ROUND(F20-F98,5)</f>
        <v>-43642.69</v>
      </c>
      <c r="G99" s="1"/>
      <c r="H99" s="9">
        <f>ROUND(H20-H98,5)</f>
        <v>-98885.59</v>
      </c>
      <c r="I99" s="1"/>
      <c r="J99" s="9">
        <f t="shared" si="4"/>
        <v>55242.9</v>
      </c>
    </row>
    <row r="100" spans="1:10" ht="15.75" thickTop="1" x14ac:dyDescent="0.25"/>
    <row r="101" spans="1:10" x14ac:dyDescent="0.25">
      <c r="A101" s="14" t="s">
        <v>191</v>
      </c>
      <c r="F101" s="19">
        <f>+F18-F81-F97</f>
        <v>-21694.639999999999</v>
      </c>
      <c r="H101" s="19">
        <f>+H18-H81-H97</f>
        <v>27457.910000000003</v>
      </c>
      <c r="J101" s="19">
        <f>+J18-J81-J97</f>
        <v>-49152.55</v>
      </c>
    </row>
  </sheetData>
  <pageMargins left="0.7" right="0.7" top="0.75" bottom="0.39" header="0.1" footer="0.17"/>
  <pageSetup orientation="portrait" r:id="rId1"/>
  <headerFooter>
    <oddHeader>&amp;L&amp;"Arial,Bold"&amp;8 1:17 PM
&amp;"Arial,Bold"&amp;8 06/15/20
&amp;"Arial,Bold"&amp;8 Accrual Basis&amp;C&amp;"Arial,Bold"&amp;12 Habitat for Humanity of Catawba Valley
&amp;"Arial,Bold"&amp;14 Profit &amp;&amp; Loss Budget vs. Actual
&amp;"Arial,Bold"&amp;10 May 2020</oddHeader>
    <oddFooter>&amp;R&amp;"Arial,Bold"&amp;8 Page &amp;P of &amp;N</oddFooter>
  </headerFooter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1"/>
  <sheetViews>
    <sheetView workbookViewId="0">
      <pane xSplit="4" ySplit="2" topLeftCell="E12" activePane="bottomRight" state="frozenSplit"/>
      <selection pane="topRight" activeCell="E1" sqref="E1"/>
      <selection pane="bottomLeft" activeCell="A3" sqref="A3"/>
      <selection pane="bottomRight" activeCell="D39" sqref="D39"/>
    </sheetView>
  </sheetViews>
  <sheetFormatPr defaultRowHeight="15" x14ac:dyDescent="0.25"/>
  <cols>
    <col min="1" max="3" width="3" style="14" customWidth="1"/>
    <col min="4" max="4" width="29" style="14" customWidth="1"/>
    <col min="5" max="5" width="12.5703125" style="15" customWidth="1"/>
    <col min="6" max="6" width="2.28515625" style="15" customWidth="1"/>
    <col min="7" max="7" width="12.7109375" style="15" customWidth="1"/>
    <col min="8" max="8" width="2.28515625" style="15" customWidth="1"/>
    <col min="9" max="9" width="12.140625" style="15" customWidth="1"/>
    <col min="10" max="10" width="2.7109375" bestFit="1" customWidth="1"/>
    <col min="11" max="11" width="3.7109375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3" customFormat="1" ht="16.5" thickTop="1" thickBot="1" x14ac:dyDescent="0.3">
      <c r="A2" s="11"/>
      <c r="B2" s="11"/>
      <c r="C2" s="11"/>
      <c r="D2" s="11"/>
      <c r="E2" s="20" t="s">
        <v>77</v>
      </c>
      <c r="F2" s="12"/>
      <c r="G2" s="20" t="s">
        <v>176</v>
      </c>
      <c r="H2" s="12"/>
      <c r="I2" s="20" t="s">
        <v>2</v>
      </c>
    </row>
    <row r="3" spans="1:10" ht="15.75" thickTop="1" x14ac:dyDescent="0.25">
      <c r="A3" s="1"/>
      <c r="B3" s="1"/>
      <c r="C3" s="1" t="s">
        <v>80</v>
      </c>
      <c r="D3" s="1"/>
      <c r="E3" s="19"/>
      <c r="F3" s="4"/>
      <c r="G3" s="19"/>
      <c r="H3" s="4"/>
      <c r="I3" s="19"/>
    </row>
    <row r="4" spans="1:10" ht="21" x14ac:dyDescent="0.25">
      <c r="A4" s="1"/>
      <c r="B4" s="1"/>
      <c r="C4" s="1"/>
      <c r="D4" s="1" t="s">
        <v>81</v>
      </c>
      <c r="E4" s="19">
        <v>256700</v>
      </c>
      <c r="F4" s="4"/>
      <c r="G4" s="19">
        <v>0</v>
      </c>
      <c r="H4" s="4"/>
      <c r="I4" s="19">
        <f t="shared" ref="I4:I9" si="0">ROUND((E4-G4),5)</f>
        <v>256700</v>
      </c>
      <c r="J4" s="43" t="s">
        <v>215</v>
      </c>
    </row>
    <row r="5" spans="1:10" x14ac:dyDescent="0.25">
      <c r="A5" s="1"/>
      <c r="B5" s="1"/>
      <c r="C5" s="1"/>
      <c r="D5" s="1" t="s">
        <v>82</v>
      </c>
      <c r="E5" s="19">
        <v>14331.2</v>
      </c>
      <c r="F5" s="4"/>
      <c r="G5" s="19">
        <v>22571.759999999998</v>
      </c>
      <c r="H5" s="4"/>
      <c r="I5" s="19">
        <f t="shared" si="0"/>
        <v>-8240.56</v>
      </c>
    </row>
    <row r="6" spans="1:10" x14ac:dyDescent="0.25">
      <c r="A6" s="1"/>
      <c r="B6" s="1"/>
      <c r="C6" s="1"/>
      <c r="D6" s="1" t="s">
        <v>90</v>
      </c>
      <c r="E6" s="19">
        <v>1533.53</v>
      </c>
      <c r="F6" s="4"/>
      <c r="G6" s="19">
        <v>155.86000000000001</v>
      </c>
      <c r="H6" s="4"/>
      <c r="I6" s="19">
        <f t="shared" si="0"/>
        <v>1377.67</v>
      </c>
    </row>
    <row r="7" spans="1:10" ht="15.75" thickBot="1" x14ac:dyDescent="0.3">
      <c r="A7" s="1"/>
      <c r="B7" s="1"/>
      <c r="C7" s="1"/>
      <c r="D7" s="1" t="s">
        <v>95</v>
      </c>
      <c r="E7" s="6">
        <v>14233.22</v>
      </c>
      <c r="F7" s="4"/>
      <c r="G7" s="6">
        <v>73717.210000000006</v>
      </c>
      <c r="H7" s="4"/>
      <c r="I7" s="6">
        <f t="shared" si="0"/>
        <v>-59483.99</v>
      </c>
      <c r="J7" s="42" t="s">
        <v>211</v>
      </c>
    </row>
    <row r="8" spans="1:10" ht="15.75" thickBot="1" x14ac:dyDescent="0.3">
      <c r="A8" s="1"/>
      <c r="B8" s="1"/>
      <c r="C8" s="1" t="s">
        <v>96</v>
      </c>
      <c r="D8" s="1"/>
      <c r="E8" s="7">
        <f>ROUND(SUM(E3:E7),5)</f>
        <v>286797.95</v>
      </c>
      <c r="F8" s="4"/>
      <c r="G8" s="7">
        <f>ROUND(SUM(G3:G7),5)</f>
        <v>96444.83</v>
      </c>
      <c r="H8" s="4"/>
      <c r="I8" s="7">
        <f t="shared" si="0"/>
        <v>190353.12</v>
      </c>
    </row>
    <row r="9" spans="1:10" x14ac:dyDescent="0.25">
      <c r="A9" s="1"/>
      <c r="B9" s="1" t="s">
        <v>97</v>
      </c>
      <c r="C9" s="1"/>
      <c r="D9" s="1"/>
      <c r="E9" s="19">
        <f>E8</f>
        <v>286797.95</v>
      </c>
      <c r="F9" s="4"/>
      <c r="G9" s="19">
        <f>G8</f>
        <v>96444.83</v>
      </c>
      <c r="H9" s="4"/>
      <c r="I9" s="19">
        <f t="shared" si="0"/>
        <v>190353.12</v>
      </c>
    </row>
    <row r="10" spans="1:10" x14ac:dyDescent="0.25">
      <c r="A10" s="1"/>
      <c r="B10" s="1"/>
      <c r="C10" s="1" t="s">
        <v>98</v>
      </c>
      <c r="D10" s="1"/>
      <c r="E10" s="19"/>
      <c r="F10" s="4"/>
      <c r="G10" s="19"/>
      <c r="H10" s="4"/>
      <c r="I10" s="19"/>
    </row>
    <row r="11" spans="1:10" x14ac:dyDescent="0.25">
      <c r="A11" s="1"/>
      <c r="B11" s="1"/>
      <c r="C11" s="1"/>
      <c r="D11" s="1" t="s">
        <v>99</v>
      </c>
      <c r="E11" s="19">
        <v>59854.27</v>
      </c>
      <c r="F11" s="4"/>
      <c r="G11" s="19">
        <v>71132.36</v>
      </c>
      <c r="H11" s="4"/>
      <c r="I11" s="19">
        <f t="shared" ref="I11:I19" si="1">ROUND((E11-G11),5)</f>
        <v>-11278.09</v>
      </c>
    </row>
    <row r="12" spans="1:10" ht="21" x14ac:dyDescent="0.25">
      <c r="A12" s="1"/>
      <c r="B12" s="1"/>
      <c r="C12" s="1"/>
      <c r="D12" s="1" t="s">
        <v>105</v>
      </c>
      <c r="E12" s="19">
        <v>196378.22</v>
      </c>
      <c r="F12" s="4"/>
      <c r="G12" s="19">
        <v>5911.26</v>
      </c>
      <c r="H12" s="4"/>
      <c r="I12" s="19">
        <f t="shared" si="1"/>
        <v>190466.96</v>
      </c>
      <c r="J12" s="43" t="s">
        <v>215</v>
      </c>
    </row>
    <row r="13" spans="1:10" x14ac:dyDescent="0.25">
      <c r="A13" s="1"/>
      <c r="B13" s="1"/>
      <c r="C13" s="1"/>
      <c r="D13" s="1" t="s">
        <v>114</v>
      </c>
      <c r="E13" s="19">
        <v>13398.91</v>
      </c>
      <c r="F13" s="4"/>
      <c r="G13" s="19">
        <v>39066.910000000003</v>
      </c>
      <c r="H13" s="4"/>
      <c r="I13" s="19">
        <f t="shared" si="1"/>
        <v>-25668</v>
      </c>
      <c r="J13" s="40" t="s">
        <v>208</v>
      </c>
    </row>
    <row r="14" spans="1:10" x14ac:dyDescent="0.25">
      <c r="A14" s="1"/>
      <c r="B14" s="1"/>
      <c r="C14" s="1"/>
      <c r="D14" s="1" t="s">
        <v>123</v>
      </c>
      <c r="E14" s="19">
        <v>15986.06</v>
      </c>
      <c r="F14" s="4"/>
      <c r="G14" s="19">
        <v>20390.25</v>
      </c>
      <c r="H14" s="4"/>
      <c r="I14" s="19">
        <f t="shared" si="1"/>
        <v>-4404.1899999999996</v>
      </c>
    </row>
    <row r="15" spans="1:10" x14ac:dyDescent="0.25">
      <c r="A15" s="1"/>
      <c r="B15" s="1"/>
      <c r="C15" s="1"/>
      <c r="D15" s="1" t="s">
        <v>142</v>
      </c>
      <c r="E15" s="19">
        <v>8895.32</v>
      </c>
      <c r="F15" s="4"/>
      <c r="G15" s="19">
        <v>13429.53</v>
      </c>
      <c r="H15" s="4"/>
      <c r="I15" s="19">
        <f t="shared" si="1"/>
        <v>-4534.21</v>
      </c>
    </row>
    <row r="16" spans="1:10" x14ac:dyDescent="0.25">
      <c r="A16" s="1"/>
      <c r="B16" s="1"/>
      <c r="C16" s="1"/>
      <c r="D16" s="1" t="s">
        <v>153</v>
      </c>
      <c r="E16" s="19">
        <v>22739.64</v>
      </c>
      <c r="F16" s="4"/>
      <c r="G16" s="19">
        <v>36973.949999999997</v>
      </c>
      <c r="H16" s="4"/>
      <c r="I16" s="19">
        <f t="shared" si="1"/>
        <v>-14234.31</v>
      </c>
    </row>
    <row r="17" spans="1:10" ht="15.75" thickBot="1" x14ac:dyDescent="0.3">
      <c r="A17" s="1"/>
      <c r="B17" s="1"/>
      <c r="C17" s="1"/>
      <c r="D17" s="1" t="s">
        <v>159</v>
      </c>
      <c r="E17" s="6">
        <v>13188.22</v>
      </c>
      <c r="F17" s="4"/>
      <c r="G17" s="6">
        <v>15913.41</v>
      </c>
      <c r="H17" s="4"/>
      <c r="I17" s="6">
        <f t="shared" si="1"/>
        <v>-2725.19</v>
      </c>
    </row>
    <row r="18" spans="1:10" ht="15.75" thickBot="1" x14ac:dyDescent="0.3">
      <c r="A18" s="1"/>
      <c r="B18" s="1"/>
      <c r="C18" s="1" t="s">
        <v>175</v>
      </c>
      <c r="D18" s="1"/>
      <c r="E18" s="8">
        <f>ROUND(SUM(E10:E17),5)</f>
        <v>330440.64</v>
      </c>
      <c r="F18" s="4"/>
      <c r="G18" s="8">
        <f>ROUND(SUM(G10:G17),5)</f>
        <v>202817.67</v>
      </c>
      <c r="H18" s="4"/>
      <c r="I18" s="8">
        <f t="shared" si="1"/>
        <v>127622.97</v>
      </c>
    </row>
    <row r="19" spans="1:10" s="10" customFormat="1" ht="12" thickBot="1" x14ac:dyDescent="0.25">
      <c r="A19" s="1" t="s">
        <v>74</v>
      </c>
      <c r="B19" s="1"/>
      <c r="C19" s="1"/>
      <c r="D19" s="1"/>
      <c r="E19" s="9">
        <f>ROUND(E9-E18,5)</f>
        <v>-43642.69</v>
      </c>
      <c r="F19" s="1"/>
      <c r="G19" s="9">
        <f>ROUND(G9-G18,5)</f>
        <v>-106372.84</v>
      </c>
      <c r="H19" s="1"/>
      <c r="I19" s="9">
        <f t="shared" si="1"/>
        <v>62730.15</v>
      </c>
    </row>
    <row r="20" spans="1:10" ht="15.75" thickTop="1" x14ac:dyDescent="0.25"/>
    <row r="21" spans="1:10" x14ac:dyDescent="0.25">
      <c r="A21" s="14" t="s">
        <v>191</v>
      </c>
      <c r="E21" s="19">
        <f>+E7-E16-E17</f>
        <v>-21694.639999999999</v>
      </c>
      <c r="G21" s="19">
        <f>+G7-G16-G17</f>
        <v>20829.850000000009</v>
      </c>
      <c r="I21" s="19">
        <f>+I7-I16-I17</f>
        <v>-42524.49</v>
      </c>
      <c r="J21" s="42" t="s">
        <v>211</v>
      </c>
    </row>
  </sheetData>
  <pageMargins left="0.7" right="0.7" top="0.75" bottom="0.75" header="0.1" footer="0.3"/>
  <pageSetup orientation="portrait" r:id="rId1"/>
  <headerFooter>
    <oddHeader>&amp;L&amp;"Arial,Bold"&amp;8 1:19 PM
&amp;"Arial,Bold"&amp;8 06/15/20
&amp;"Arial,Bold"&amp;8 Accrual Basis&amp;C&amp;"Arial,Bold"&amp;12 Habitat for Humanity of Catawba Valley
&amp;"Arial,Bold"&amp;14 Profit &amp;&amp; Loss Prev Year Comparison
&amp;"Arial,Bold"&amp;10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21"/>
  <sheetViews>
    <sheetView tabSelected="1" zoomScaleNormal="100" workbookViewId="0">
      <pane xSplit="4" ySplit="2" topLeftCell="E9" activePane="bottomRight" state="frozenSplit"/>
      <selection pane="topRight" activeCell="E1" sqref="E1"/>
      <selection pane="bottomLeft" activeCell="A3" sqref="A3"/>
      <selection pane="bottomRight" activeCell="M27" sqref="M27"/>
    </sheetView>
  </sheetViews>
  <sheetFormatPr defaultRowHeight="15" x14ac:dyDescent="0.25"/>
  <cols>
    <col min="1" max="3" width="3" style="14" customWidth="1"/>
    <col min="4" max="4" width="29" style="14" customWidth="1"/>
    <col min="5" max="5" width="12.5703125" style="15" bestFit="1" customWidth="1"/>
    <col min="6" max="6" width="2.28515625" style="15" customWidth="1"/>
    <col min="7" max="7" width="12.5703125" style="15" bestFit="1" customWidth="1"/>
    <col min="8" max="8" width="2.28515625" style="15" customWidth="1"/>
    <col min="9" max="9" width="11" style="15" customWidth="1"/>
    <col min="10" max="10" width="4" customWidth="1"/>
    <col min="11" max="11" width="2.7109375" customWidth="1"/>
  </cols>
  <sheetData>
    <row r="1" spans="1:11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1" s="13" customFormat="1" ht="16.5" thickTop="1" thickBot="1" x14ac:dyDescent="0.3">
      <c r="A2" s="11"/>
      <c r="B2" s="11"/>
      <c r="C2" s="11"/>
      <c r="D2" s="11"/>
      <c r="E2" s="20" t="s">
        <v>177</v>
      </c>
      <c r="F2" s="12"/>
      <c r="G2" s="20" t="s">
        <v>178</v>
      </c>
      <c r="H2" s="12"/>
      <c r="I2" s="20" t="s">
        <v>2</v>
      </c>
    </row>
    <row r="3" spans="1:11" ht="15.75" thickTop="1" x14ac:dyDescent="0.25">
      <c r="A3" s="1"/>
      <c r="B3" s="1"/>
      <c r="C3" s="1" t="s">
        <v>80</v>
      </c>
      <c r="D3" s="1"/>
      <c r="E3" s="19"/>
      <c r="F3" s="4"/>
      <c r="G3" s="19"/>
      <c r="H3" s="4"/>
      <c r="I3" s="19"/>
    </row>
    <row r="4" spans="1:11" x14ac:dyDescent="0.25">
      <c r="A4" s="1"/>
      <c r="B4" s="1"/>
      <c r="C4" s="1"/>
      <c r="D4" s="1" t="s">
        <v>81</v>
      </c>
      <c r="E4" s="19">
        <v>831100</v>
      </c>
      <c r="F4" s="4"/>
      <c r="G4" s="19">
        <v>459475</v>
      </c>
      <c r="H4" s="4"/>
      <c r="I4" s="19">
        <f t="shared" ref="I4:I9" si="0">ROUND((E4-G4),5)</f>
        <v>371625</v>
      </c>
    </row>
    <row r="5" spans="1:11" x14ac:dyDescent="0.25">
      <c r="A5" s="1"/>
      <c r="B5" s="1"/>
      <c r="C5" s="1"/>
      <c r="D5" s="1" t="s">
        <v>82</v>
      </c>
      <c r="E5" s="19">
        <v>871366.72</v>
      </c>
      <c r="F5" s="4"/>
      <c r="G5" s="19">
        <v>799602.88</v>
      </c>
      <c r="H5" s="4"/>
      <c r="I5" s="19">
        <f t="shared" si="0"/>
        <v>71763.839999999997</v>
      </c>
    </row>
    <row r="6" spans="1:11" x14ac:dyDescent="0.25">
      <c r="A6" s="1"/>
      <c r="B6" s="1"/>
      <c r="C6" s="1"/>
      <c r="D6" s="1" t="s">
        <v>90</v>
      </c>
      <c r="E6" s="19">
        <v>24905.7</v>
      </c>
      <c r="F6" s="4"/>
      <c r="G6" s="19">
        <v>12590.43</v>
      </c>
      <c r="H6" s="4"/>
      <c r="I6" s="19">
        <f t="shared" si="0"/>
        <v>12315.27</v>
      </c>
    </row>
    <row r="7" spans="1:11" ht="15.75" thickBot="1" x14ac:dyDescent="0.3">
      <c r="A7" s="1"/>
      <c r="B7" s="1"/>
      <c r="C7" s="1"/>
      <c r="D7" s="1" t="s">
        <v>95</v>
      </c>
      <c r="E7" s="6">
        <v>647384.47</v>
      </c>
      <c r="F7" s="4"/>
      <c r="G7" s="6">
        <v>808084.31</v>
      </c>
      <c r="H7" s="4"/>
      <c r="I7" s="6">
        <f t="shared" si="0"/>
        <v>-160699.84</v>
      </c>
      <c r="J7" s="42" t="s">
        <v>211</v>
      </c>
    </row>
    <row r="8" spans="1:11" ht="15.75" thickBot="1" x14ac:dyDescent="0.3">
      <c r="A8" s="1"/>
      <c r="B8" s="1"/>
      <c r="C8" s="1" t="s">
        <v>96</v>
      </c>
      <c r="D8" s="1"/>
      <c r="E8" s="7">
        <f>ROUND(SUM(E3:E7),5)</f>
        <v>2374756.89</v>
      </c>
      <c r="F8" s="4"/>
      <c r="G8" s="7">
        <f>ROUND(SUM(G3:G7),5)</f>
        <v>2079752.62</v>
      </c>
      <c r="H8" s="4"/>
      <c r="I8" s="7">
        <f t="shared" si="0"/>
        <v>295004.27</v>
      </c>
    </row>
    <row r="9" spans="1:11" x14ac:dyDescent="0.25">
      <c r="A9" s="1"/>
      <c r="B9" s="1" t="s">
        <v>97</v>
      </c>
      <c r="C9" s="1"/>
      <c r="D9" s="1"/>
      <c r="E9" s="19">
        <f>E8</f>
        <v>2374756.89</v>
      </c>
      <c r="F9" s="4"/>
      <c r="G9" s="19">
        <f>G8</f>
        <v>2079752.62</v>
      </c>
      <c r="H9" s="4"/>
      <c r="I9" s="19">
        <f t="shared" si="0"/>
        <v>295004.27</v>
      </c>
    </row>
    <row r="10" spans="1:11" x14ac:dyDescent="0.25">
      <c r="A10" s="1"/>
      <c r="B10" s="1"/>
      <c r="C10" s="1" t="s">
        <v>98</v>
      </c>
      <c r="D10" s="1"/>
      <c r="E10" s="19"/>
      <c r="F10" s="4"/>
      <c r="G10" s="19"/>
      <c r="H10" s="4"/>
      <c r="I10" s="19"/>
    </row>
    <row r="11" spans="1:11" x14ac:dyDescent="0.25">
      <c r="A11" s="1"/>
      <c r="B11" s="1"/>
      <c r="C11" s="1"/>
      <c r="D11" s="1" t="s">
        <v>99</v>
      </c>
      <c r="E11" s="19">
        <v>678812.13</v>
      </c>
      <c r="F11" s="4"/>
      <c r="G11" s="19">
        <v>550235.68999999994</v>
      </c>
      <c r="H11" s="4"/>
      <c r="I11" s="19">
        <f t="shared" ref="I11:I19" si="1">ROUND((E11-G11),5)</f>
        <v>128576.44</v>
      </c>
      <c r="J11" s="50" t="s">
        <v>223</v>
      </c>
      <c r="K11" s="49"/>
    </row>
    <row r="12" spans="1:11" x14ac:dyDescent="0.25">
      <c r="A12" s="1"/>
      <c r="B12" s="1"/>
      <c r="C12" s="1"/>
      <c r="D12" s="1" t="s">
        <v>105</v>
      </c>
      <c r="E12" s="19">
        <v>748009.03</v>
      </c>
      <c r="F12" s="4"/>
      <c r="G12" s="19">
        <v>451630.01</v>
      </c>
      <c r="H12" s="4"/>
      <c r="I12" s="19">
        <f t="shared" si="1"/>
        <v>296379.02</v>
      </c>
      <c r="J12" s="50"/>
    </row>
    <row r="13" spans="1:11" x14ac:dyDescent="0.25">
      <c r="A13" s="1"/>
      <c r="B13" s="1"/>
      <c r="C13" s="1"/>
      <c r="D13" s="1" t="s">
        <v>114</v>
      </c>
      <c r="E13" s="19">
        <v>233034.82</v>
      </c>
      <c r="F13" s="4"/>
      <c r="G13" s="19">
        <v>393974.83</v>
      </c>
      <c r="H13" s="4"/>
      <c r="I13" s="19">
        <f t="shared" si="1"/>
        <v>-160940.01</v>
      </c>
      <c r="J13" s="50" t="s">
        <v>223</v>
      </c>
      <c r="K13" s="49"/>
    </row>
    <row r="14" spans="1:11" x14ac:dyDescent="0.25">
      <c r="A14" s="1"/>
      <c r="B14" s="1"/>
      <c r="C14" s="1"/>
      <c r="D14" s="1" t="s">
        <v>123</v>
      </c>
      <c r="E14" s="19">
        <v>161768.98000000001</v>
      </c>
      <c r="F14" s="4"/>
      <c r="G14" s="19">
        <v>186040.4</v>
      </c>
      <c r="H14" s="4"/>
      <c r="I14" s="19">
        <f t="shared" si="1"/>
        <v>-24271.42</v>
      </c>
      <c r="J14" s="34" t="s">
        <v>221</v>
      </c>
    </row>
    <row r="15" spans="1:11" x14ac:dyDescent="0.25">
      <c r="A15" s="1"/>
      <c r="B15" s="1"/>
      <c r="C15" s="1"/>
      <c r="D15" s="1" t="s">
        <v>142</v>
      </c>
      <c r="E15" s="19">
        <v>126664.98</v>
      </c>
      <c r="F15" s="4"/>
      <c r="G15" s="19">
        <v>87990</v>
      </c>
      <c r="H15" s="4"/>
      <c r="I15" s="19">
        <f t="shared" si="1"/>
        <v>38674.980000000003</v>
      </c>
    </row>
    <row r="16" spans="1:11" x14ac:dyDescent="0.25">
      <c r="A16" s="1"/>
      <c r="B16" s="1"/>
      <c r="C16" s="1"/>
      <c r="D16" s="1" t="s">
        <v>153</v>
      </c>
      <c r="E16" s="19">
        <v>314263.09999999998</v>
      </c>
      <c r="F16" s="4"/>
      <c r="G16" s="19">
        <v>311810.17</v>
      </c>
      <c r="H16" s="4"/>
      <c r="I16" s="19">
        <f t="shared" si="1"/>
        <v>2452.9299999999998</v>
      </c>
    </row>
    <row r="17" spans="1:10" ht="15.75" thickBot="1" x14ac:dyDescent="0.3">
      <c r="A17" s="1"/>
      <c r="B17" s="1"/>
      <c r="C17" s="1"/>
      <c r="D17" s="1" t="s">
        <v>159</v>
      </c>
      <c r="E17" s="6">
        <v>178410.1</v>
      </c>
      <c r="F17" s="4"/>
      <c r="G17" s="6">
        <v>203472.44</v>
      </c>
      <c r="H17" s="4"/>
      <c r="I17" s="6">
        <f t="shared" si="1"/>
        <v>-25062.34</v>
      </c>
      <c r="J17" s="34" t="s">
        <v>221</v>
      </c>
    </row>
    <row r="18" spans="1:10" ht="15.75" thickBot="1" x14ac:dyDescent="0.3">
      <c r="A18" s="1"/>
      <c r="B18" s="1"/>
      <c r="C18" s="1" t="s">
        <v>175</v>
      </c>
      <c r="D18" s="1"/>
      <c r="E18" s="8">
        <f>ROUND(SUM(E10:E17),5)</f>
        <v>2440963.14</v>
      </c>
      <c r="F18" s="4"/>
      <c r="G18" s="8">
        <f>ROUND(SUM(G10:G17),5)</f>
        <v>2185153.54</v>
      </c>
      <c r="H18" s="4"/>
      <c r="I18" s="8">
        <f t="shared" si="1"/>
        <v>255809.6</v>
      </c>
    </row>
    <row r="19" spans="1:10" s="10" customFormat="1" ht="12" thickBot="1" x14ac:dyDescent="0.25">
      <c r="A19" s="1" t="s">
        <v>74</v>
      </c>
      <c r="B19" s="1"/>
      <c r="C19" s="1"/>
      <c r="D19" s="1"/>
      <c r="E19" s="9">
        <f>ROUND(E9-E18,5)</f>
        <v>-66206.25</v>
      </c>
      <c r="F19" s="1"/>
      <c r="G19" s="9">
        <f>ROUND(G9-G18,5)</f>
        <v>-105400.92</v>
      </c>
      <c r="H19" s="1"/>
      <c r="I19" s="9">
        <f t="shared" si="1"/>
        <v>39194.67</v>
      </c>
    </row>
    <row r="20" spans="1:10" ht="15.75" thickTop="1" x14ac:dyDescent="0.25"/>
    <row r="21" spans="1:10" ht="18" customHeight="1" x14ac:dyDescent="0.25">
      <c r="A21" s="14" t="s">
        <v>191</v>
      </c>
      <c r="E21" s="19">
        <f>+E7-E16-E17</f>
        <v>154711.26999999999</v>
      </c>
      <c r="G21" s="19">
        <f>+G7-G16-G17</f>
        <v>292801.70000000007</v>
      </c>
      <c r="I21" s="19">
        <f>+I7-I16-I17</f>
        <v>-138090.43</v>
      </c>
    </row>
  </sheetData>
  <pageMargins left="0.7" right="0.7" top="0.75" bottom="0.75" header="0.1" footer="0.3"/>
  <pageSetup orientation="portrait" r:id="rId1"/>
  <headerFooter>
    <oddHeader>&amp;L&amp;"Arial,Bold"&amp;8 1:21 PM
&amp;"Arial,Bold"&amp;8 06/15/20
&amp;"Arial,Bold"&amp;8 Accrual Basis&amp;C&amp;"Arial,Bold"&amp;12 Habitat for Humanity of Catawba Valley
&amp;"Arial,Bold"&amp;14 Profit &amp;&amp; Loss Prev Year Comparison
&amp;"Arial,Bold"&amp;10 July 2019 through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29"/>
  <sheetViews>
    <sheetView workbookViewId="0">
      <pane xSplit="5" ySplit="1" topLeftCell="F8" activePane="bottomRight" state="frozenSplit"/>
      <selection pane="topRight" activeCell="F1" sqref="F1"/>
      <selection pane="bottomLeft" activeCell="A2" sqref="A2"/>
      <selection pane="bottomRight" activeCell="F28" sqref="F28"/>
    </sheetView>
  </sheetViews>
  <sheetFormatPr defaultRowHeight="15" x14ac:dyDescent="0.25"/>
  <cols>
    <col min="1" max="4" width="3" style="14" customWidth="1"/>
    <col min="5" max="5" width="37.42578125" style="14" customWidth="1"/>
    <col min="6" max="6" width="15.42578125" style="15" customWidth="1"/>
  </cols>
  <sheetData>
    <row r="1" spans="1:6" s="13" customFormat="1" ht="15.75" thickBot="1" x14ac:dyDescent="0.3">
      <c r="A1" s="11"/>
      <c r="B1" s="11"/>
      <c r="C1" s="11"/>
      <c r="D1" s="11"/>
      <c r="E1" s="11"/>
      <c r="F1" s="17" t="s">
        <v>77</v>
      </c>
    </row>
    <row r="2" spans="1:6" ht="15.75" thickTop="1" x14ac:dyDescent="0.25">
      <c r="A2" s="1"/>
      <c r="B2" s="1"/>
      <c r="C2" s="1" t="s">
        <v>179</v>
      </c>
      <c r="D2" s="1"/>
      <c r="E2" s="1"/>
      <c r="F2" s="19"/>
    </row>
    <row r="3" spans="1:6" x14ac:dyDescent="0.25">
      <c r="A3" s="1"/>
      <c r="B3" s="1"/>
      <c r="C3" s="1"/>
      <c r="D3" s="1" t="s">
        <v>74</v>
      </c>
      <c r="E3" s="1"/>
      <c r="F3" s="19">
        <v>-43642.69</v>
      </c>
    </row>
    <row r="4" spans="1:6" x14ac:dyDescent="0.25">
      <c r="A4" s="1"/>
      <c r="B4" s="1"/>
      <c r="C4" s="1"/>
      <c r="D4" s="1" t="s">
        <v>180</v>
      </c>
      <c r="E4" s="1"/>
      <c r="F4" s="19"/>
    </row>
    <row r="5" spans="1:6" x14ac:dyDescent="0.25">
      <c r="A5" s="1"/>
      <c r="B5" s="1"/>
      <c r="C5" s="1"/>
      <c r="D5" s="1" t="s">
        <v>181</v>
      </c>
      <c r="E5" s="1"/>
      <c r="F5" s="19"/>
    </row>
    <row r="6" spans="1:6" x14ac:dyDescent="0.25">
      <c r="A6" s="1"/>
      <c r="B6" s="1"/>
      <c r="C6" s="1"/>
      <c r="D6" s="1"/>
      <c r="E6" s="1" t="s">
        <v>12</v>
      </c>
      <c r="F6" s="19">
        <v>175827.75</v>
      </c>
    </row>
    <row r="7" spans="1:6" x14ac:dyDescent="0.25">
      <c r="A7" s="1"/>
      <c r="B7" s="1"/>
      <c r="C7" s="1"/>
      <c r="D7" s="1"/>
      <c r="E7" s="1" t="s">
        <v>13</v>
      </c>
      <c r="F7" s="19">
        <v>-37907.82</v>
      </c>
    </row>
    <row r="8" spans="1:6" x14ac:dyDescent="0.25">
      <c r="A8" s="1"/>
      <c r="B8" s="1"/>
      <c r="C8" s="1"/>
      <c r="D8" s="1"/>
      <c r="E8" s="1" t="s">
        <v>44</v>
      </c>
      <c r="F8" s="19">
        <v>-25238.26</v>
      </c>
    </row>
    <row r="9" spans="1:6" x14ac:dyDescent="0.25">
      <c r="A9" s="1"/>
      <c r="B9" s="1"/>
      <c r="C9" s="1"/>
      <c r="D9" s="1"/>
      <c r="E9" s="1" t="s">
        <v>47</v>
      </c>
      <c r="F9" s="19">
        <v>-949</v>
      </c>
    </row>
    <row r="10" spans="1:6" ht="15.75" thickBot="1" x14ac:dyDescent="0.3">
      <c r="A10" s="1"/>
      <c r="B10" s="1"/>
      <c r="C10" s="1"/>
      <c r="D10" s="1"/>
      <c r="E10" s="1" t="s">
        <v>190</v>
      </c>
      <c r="F10" s="5">
        <v>-1085.8599999999999</v>
      </c>
    </row>
    <row r="11" spans="1:6" x14ac:dyDescent="0.25">
      <c r="A11" s="1"/>
      <c r="B11" s="1"/>
      <c r="C11" s="1" t="s">
        <v>182</v>
      </c>
      <c r="D11" s="1"/>
      <c r="E11" s="1"/>
      <c r="F11" s="19">
        <f>ROUND(SUM(F2:F3)+SUM(F6:F10),5)</f>
        <v>67004.12</v>
      </c>
    </row>
    <row r="12" spans="1:6" x14ac:dyDescent="0.25">
      <c r="A12" s="1"/>
      <c r="B12" s="1"/>
      <c r="C12" s="1" t="s">
        <v>183</v>
      </c>
      <c r="D12" s="1"/>
      <c r="E12" s="1"/>
      <c r="F12" s="19"/>
    </row>
    <row r="13" spans="1:6" x14ac:dyDescent="0.25">
      <c r="A13" s="1"/>
      <c r="B13" s="1"/>
      <c r="C13" s="1"/>
      <c r="D13" s="1" t="s">
        <v>34</v>
      </c>
      <c r="E13" s="1"/>
      <c r="F13" s="19">
        <v>-105619.41</v>
      </c>
    </row>
    <row r="14" spans="1:6" ht="15.75" thickBot="1" x14ac:dyDescent="0.3">
      <c r="A14" s="1"/>
      <c r="B14" s="1"/>
      <c r="C14" s="1"/>
      <c r="D14" s="1" t="s">
        <v>36</v>
      </c>
      <c r="E14" s="1"/>
      <c r="F14" s="5">
        <f>10000+4023.31</f>
        <v>14023.31</v>
      </c>
    </row>
    <row r="15" spans="1:6" x14ac:dyDescent="0.25">
      <c r="A15" s="1"/>
      <c r="B15" s="1"/>
      <c r="C15" s="1" t="s">
        <v>184</v>
      </c>
      <c r="D15" s="1"/>
      <c r="E15" s="1"/>
      <c r="F15" s="19">
        <f>ROUND(SUM(F12:F14),5)</f>
        <v>-91596.1</v>
      </c>
    </row>
    <row r="16" spans="1:6" x14ac:dyDescent="0.25">
      <c r="A16" s="1"/>
      <c r="B16" s="1"/>
      <c r="C16" s="1" t="s">
        <v>185</v>
      </c>
      <c r="D16" s="1"/>
      <c r="E16" s="1"/>
      <c r="F16" s="19"/>
    </row>
    <row r="17" spans="1:6" x14ac:dyDescent="0.25">
      <c r="A17" s="1"/>
      <c r="B17" s="1"/>
      <c r="C17" s="1"/>
      <c r="D17" s="1" t="s">
        <v>58</v>
      </c>
      <c r="E17" s="1"/>
      <c r="F17" s="19">
        <v>-4456.5</v>
      </c>
    </row>
    <row r="18" spans="1:6" x14ac:dyDescent="0.25">
      <c r="A18" s="1"/>
      <c r="B18" s="1"/>
      <c r="C18" s="1"/>
      <c r="D18" s="1" t="s">
        <v>60</v>
      </c>
      <c r="E18" s="1"/>
      <c r="F18" s="19">
        <v>-376.17</v>
      </c>
    </row>
    <row r="19" spans="1:6" x14ac:dyDescent="0.25">
      <c r="A19" s="1"/>
      <c r="B19" s="1"/>
      <c r="C19" s="1"/>
      <c r="D19" s="1" t="s">
        <v>61</v>
      </c>
      <c r="E19" s="1"/>
      <c r="F19" s="19">
        <v>-1250</v>
      </c>
    </row>
    <row r="20" spans="1:6" x14ac:dyDescent="0.25">
      <c r="A20" s="1"/>
      <c r="B20" s="1"/>
      <c r="C20" s="1"/>
      <c r="D20" s="1" t="s">
        <v>62</v>
      </c>
      <c r="E20" s="1"/>
      <c r="F20" s="19">
        <v>-567.17999999999995</v>
      </c>
    </row>
    <row r="21" spans="1:6" x14ac:dyDescent="0.25">
      <c r="A21" s="1"/>
      <c r="B21" s="1"/>
      <c r="C21" s="1"/>
      <c r="D21" s="1" t="s">
        <v>63</v>
      </c>
      <c r="E21" s="1"/>
      <c r="F21" s="19">
        <v>-543.36</v>
      </c>
    </row>
    <row r="22" spans="1:6" x14ac:dyDescent="0.25">
      <c r="A22" s="1"/>
      <c r="B22" s="1"/>
      <c r="C22" s="1"/>
      <c r="D22" s="1" t="s">
        <v>64</v>
      </c>
      <c r="E22" s="1"/>
      <c r="F22" s="19">
        <v>-1598.26</v>
      </c>
    </row>
    <row r="23" spans="1:6" x14ac:dyDescent="0.25">
      <c r="A23" s="1"/>
      <c r="B23" s="1"/>
      <c r="C23" s="1"/>
      <c r="D23" s="1" t="s">
        <v>65</v>
      </c>
      <c r="E23" s="1"/>
      <c r="F23" s="19">
        <v>-1535.49</v>
      </c>
    </row>
    <row r="24" spans="1:6" ht="15.75" thickBot="1" x14ac:dyDescent="0.3">
      <c r="A24" s="1"/>
      <c r="B24" s="1"/>
      <c r="C24" s="1"/>
      <c r="D24" s="1" t="s">
        <v>67</v>
      </c>
      <c r="E24" s="1"/>
      <c r="F24" s="6">
        <v>-241.66</v>
      </c>
    </row>
    <row r="25" spans="1:6" ht="15.75" thickBot="1" x14ac:dyDescent="0.3">
      <c r="A25" s="1"/>
      <c r="B25" s="1"/>
      <c r="C25" s="1" t="s">
        <v>186</v>
      </c>
      <c r="D25" s="1"/>
      <c r="E25" s="1"/>
      <c r="F25" s="7">
        <f>ROUND(SUM(F16:F24),5)</f>
        <v>-10568.62</v>
      </c>
    </row>
    <row r="26" spans="1:6" x14ac:dyDescent="0.25">
      <c r="A26" s="1"/>
      <c r="B26" s="1" t="s">
        <v>187</v>
      </c>
      <c r="C26" s="1"/>
      <c r="D26" s="1"/>
      <c r="E26" s="1"/>
      <c r="F26" s="19">
        <f>ROUND(F11+F15+F25,5)</f>
        <v>-35160.6</v>
      </c>
    </row>
    <row r="27" spans="1:6" ht="15.75" thickBot="1" x14ac:dyDescent="0.3">
      <c r="A27" s="1"/>
      <c r="B27" s="1" t="s">
        <v>188</v>
      </c>
      <c r="C27" s="1"/>
      <c r="D27" s="1"/>
      <c r="E27" s="1"/>
      <c r="F27" s="6">
        <v>558991.68999999994</v>
      </c>
    </row>
    <row r="28" spans="1:6" s="10" customFormat="1" ht="12" thickBot="1" x14ac:dyDescent="0.25">
      <c r="A28" s="1" t="s">
        <v>189</v>
      </c>
      <c r="B28" s="1"/>
      <c r="C28" s="1"/>
      <c r="D28" s="1"/>
      <c r="E28" s="1"/>
      <c r="F28" s="9">
        <f>ROUND(SUM(F26:F27),5)</f>
        <v>523831.09</v>
      </c>
    </row>
    <row r="29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1:25 PM
&amp;"Arial,Bold"&amp;8 06/15/20
&amp;"Arial,Bold"&amp;8 &amp;C&amp;"Arial,Bold"&amp;12 Habitat for Humanity of Catawba Valley
&amp;"Arial,Bold"&amp;14 Statement of Cash Flows
&amp;"Arial,Bold"&amp;10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5362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5362" r:id="rId4" name="HEADER"/>
      </mc:Fallback>
    </mc:AlternateContent>
    <mc:AlternateContent xmlns:mc="http://schemas.openxmlformats.org/markup-compatibility/2006">
      <mc:Choice Requires="x14">
        <control shapeId="15361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5361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Alert</vt:lpstr>
      <vt:lpstr>Summary</vt:lpstr>
      <vt:lpstr>Balance Sheet</vt:lpstr>
      <vt:lpstr>Budget vs actual</vt:lpstr>
      <vt:lpstr>Monthly </vt:lpstr>
      <vt:lpstr>YTD</vt:lpstr>
      <vt:lpstr>Cashflow</vt:lpstr>
      <vt:lpstr>'Balance Sheet'!Print_Titles</vt:lpstr>
      <vt:lpstr>'Budget vs actual'!Print_Titles</vt:lpstr>
      <vt:lpstr>Cashflow!Print_Titles</vt:lpstr>
      <vt:lpstr>'Monthly '!Print_Titles</vt:lpstr>
      <vt:lpstr>YTD!Print_Titles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2020-06-15T17:52:29Z</cp:lastPrinted>
  <dcterms:created xsi:type="dcterms:W3CDTF">2020-06-15T17:00:23Z</dcterms:created>
  <dcterms:modified xsi:type="dcterms:W3CDTF">2020-06-15T17:53:03Z</dcterms:modified>
</cp:coreProperties>
</file>