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a\Documents\Jenna\Board\board reports\July 22 board meeting\"/>
    </mc:Choice>
  </mc:AlternateContent>
  <xr:revisionPtr revIDLastSave="0" documentId="8_{0F8CFEEC-66BB-4960-8E30-12362D32B73A}" xr6:coauthVersionLast="47" xr6:coauthVersionMax="47" xr10:uidLastSave="{00000000-0000-0000-0000-000000000000}"/>
  <bookViews>
    <workbookView xWindow="-90" yWindow="-90" windowWidth="19380" windowHeight="11580" activeTab="5" xr2:uid="{1C656BA0-CF1F-4508-B1B7-B740BACAE983}"/>
  </bookViews>
  <sheets>
    <sheet name="Summary" sheetId="10" r:id="rId1"/>
    <sheet name="Balance Sheet" sheetId="5" r:id="rId2"/>
    <sheet name="Budget vs Actual" sheetId="8" r:id="rId3"/>
    <sheet name="monthly comparison" sheetId="1" r:id="rId4"/>
    <sheet name="YTD Comparison" sheetId="3" r:id="rId5"/>
    <sheet name="Cashflow" sheetId="7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'Balance Sheet'!$A:$E,'Balance Sheet'!$1:$2</definedName>
    <definedName name="_xlnm.Print_Titles" localSheetId="2">'Budget vs Actual'!$A:$E,'Budget vs Actual'!$1:$2</definedName>
    <definedName name="_xlnm.Print_Titles" localSheetId="5">Cashflow!$A:$E,Cashflow!$1:$1</definedName>
    <definedName name="_xlnm.Print_Titles" localSheetId="3">'monthly comparison'!$A:$D,'monthly comparison'!$1:$2</definedName>
    <definedName name="_xlnm.Print_Titles" localSheetId="4">'YTD Comparison'!$A:$D,'YTD Comparison'!$1:$2</definedName>
    <definedName name="QB_COLUMN_29" localSheetId="5" hidden="1">Cashflow!$F$1</definedName>
    <definedName name="QB_COLUMN_59200" localSheetId="1" hidden="1">'Balance Sheet'!$F$2</definedName>
    <definedName name="QB_COLUMN_59200" localSheetId="2" hidden="1">'Budget vs Actual'!$F$2</definedName>
    <definedName name="QB_COLUMN_59200" localSheetId="3" hidden="1">'monthly comparison'!$E$2</definedName>
    <definedName name="QB_COLUMN_59200" localSheetId="4" hidden="1">'YTD Comparison'!$E$2</definedName>
    <definedName name="QB_COLUMN_61210" localSheetId="1" hidden="1">'Balance Sheet'!$H$2</definedName>
    <definedName name="QB_COLUMN_61210" localSheetId="3" hidden="1">'monthly comparison'!$G$2</definedName>
    <definedName name="QB_COLUMN_61210" localSheetId="4" hidden="1">'YTD Comparison'!$G$2</definedName>
    <definedName name="QB_COLUMN_63620" localSheetId="1" hidden="1">'Balance Sheet'!$J$2</definedName>
    <definedName name="QB_COLUMN_63620" localSheetId="2" hidden="1">'Budget vs Actual'!$J$2</definedName>
    <definedName name="QB_COLUMN_63620" localSheetId="3" hidden="1">'monthly comparison'!$I$2</definedName>
    <definedName name="QB_COLUMN_63620" localSheetId="4" hidden="1">'YTD Comparison'!$I$2</definedName>
    <definedName name="QB_COLUMN_76210" localSheetId="2" hidden="1">'Budget vs Actual'!$H$2</definedName>
    <definedName name="QB_DATA_0" localSheetId="1" hidden="1">'Balance Sheet'!$6:$6,'Balance Sheet'!$9:$9,'Balance Sheet'!$12:$12,'Balance Sheet'!$13:$13,'Balance Sheet'!$14:$14,'Balance Sheet'!$15:$15,'Balance Sheet'!$16:$16,'Balance Sheet'!$17:$17,'Balance Sheet'!$18:$18,'Balance Sheet'!$19:$19,'Balance Sheet'!$22:$22,'Balance Sheet'!$24:$24,'Balance Sheet'!$25:$25,'Balance Sheet'!$26:$26,'Balance Sheet'!$33:$33,'Balance Sheet'!$36:$36</definedName>
    <definedName name="QB_DATA_0" localSheetId="2" hidden="1">'Budget vs Actual'!$4:$4,'Budget vs Actual'!$6:$6,'Budget vs Actual'!$7:$7,'Budget vs Actual'!$8:$8,'Budget vs Actual'!$9:$9,'Budget vs Actual'!$10:$10,'Budget vs Actual'!$13:$13,'Budget vs Actual'!$14:$14,'Budget vs Actual'!$15:$15,'Budget vs Actual'!$17:$17,'Budget vs Actual'!$22:$22,'Budget vs Actual'!$23:$23,'Budget vs Actual'!$24:$24,'Budget vs Actual'!$25:$25,'Budget vs Actual'!$26:$26,'Budget vs Actual'!$29:$29</definedName>
    <definedName name="QB_DATA_0" localSheetId="5" hidden="1">Cashflow!$3:$3,Cashflow!$6:$6,Cashflow!$7:$7,Cashflow!$8:$8,Cashflow!$9:$9,Cashflow!$10:$10,Cashflow!$11:$11,Cashflow!$12:$12,Cashflow!$13:$13,Cashflow!#REF!,Cashflow!#REF!,Cashflow!#REF!,Cashflow!#REF!,Cashflow!$14:$14,Cashflow!$17:$17,Cashflow!$18:$18</definedName>
    <definedName name="QB_DATA_0" localSheetId="3" hidden="1">'monthly comparison'!$4:$4,'monthly comparison'!$5:$5,'monthly comparison'!$6:$6,'monthly comparison'!$10:$10,'monthly comparison'!$11:$11,'monthly comparison'!$12:$12,'monthly comparison'!$13:$13,'monthly comparison'!$14:$14,'monthly comparison'!$15:$15,'monthly comparison'!$16:$16</definedName>
    <definedName name="QB_DATA_0" localSheetId="4" hidden="1">'YTD Comparison'!$4:$4,'YTD Comparison'!$5:$5,'YTD Comparison'!$6:$6,'YTD Comparison'!$7:$7,'YTD Comparison'!$11:$11,'YTD Comparison'!$12:$12,'YTD Comparison'!$13:$13,'YTD Comparison'!$14:$14,'YTD Comparison'!$15:$15,'YTD Comparison'!$16:$16,'YTD Comparison'!$17:$17</definedName>
    <definedName name="QB_DATA_1" localSheetId="1" hidden="1">'Balance Sheet'!$37:$37,'Balance Sheet'!$38:$38,'Balance Sheet'!$39:$39,'Balance Sheet'!$40:$40,'Balance Sheet'!$41:$41,'Balance Sheet'!$42:$42,'Balance Sheet'!$46:$46,'Balance Sheet'!$47:$47,'Balance Sheet'!$48:$48,'Balance Sheet'!$49:$49,'Balance Sheet'!$50:$50,'Balance Sheet'!$51:$51,'Balance Sheet'!$52:$52,'Balance Sheet'!$53:$53,'Balance Sheet'!$54:$54,'Balance Sheet'!$55:$55</definedName>
    <definedName name="QB_DATA_1" localSheetId="2" hidden="1">'Budget vs Actual'!$30:$30,'Budget vs Actual'!$31:$31,'Budget vs Actual'!$32:$32,'Budget vs Actual'!$33:$33,'Budget vs Actual'!$34:$34,'Budget vs Actual'!$35:$35,'Budget vs Actual'!$36:$36,'Budget vs Actual'!$37:$37,'Budget vs Actual'!$40:$40,'Budget vs Actual'!$41:$41,'Budget vs Actual'!$42:$42,'Budget vs Actual'!$43:$43,'Budget vs Actual'!$44:$44,'Budget vs Actual'!$45:$45,'Budget vs Actual'!$46:$46,'Budget vs Actual'!$49:$49</definedName>
    <definedName name="QB_DATA_1" localSheetId="5" hidden="1">Cashflow!$19:$19,Cashflow!#REF!,Cashflow!#REF!,Cashflow!#REF!,Cashflow!#REF!,Cashflow!#REF!,Cashflow!#REF!,Cashflow!#REF!,Cashflow!#REF!,Cashflow!#REF!,Cashflow!#REF!,Cashflow!#REF!,Cashflow!#REF!,Cashflow!#REF!,Cashflow!#REF!,Cashflow!#REF!</definedName>
    <definedName name="QB_DATA_2" localSheetId="1" hidden="1">'Balance Sheet'!$56:$56,'Balance Sheet'!$60:$60,'Balance Sheet'!$61:$61</definedName>
    <definedName name="QB_DATA_2" localSheetId="2" hidden="1">'Budget vs Actual'!$50:$50,'Budget vs Actual'!$51:$51,'Budget vs Actual'!$52:$52,'Budget vs Actual'!$53:$53,'Budget vs Actual'!$54:$54,'Budget vs Actual'!$55:$55,'Budget vs Actual'!$56:$56,'Budget vs Actual'!$57:$57,'Budget vs Actual'!$58:$58,'Budget vs Actual'!$59:$59,'Budget vs Actual'!$60:$60,'Budget vs Actual'!$61:$61,'Budget vs Actual'!$62:$62,'Budget vs Actual'!$63:$63,'Budget vs Actual'!$66:$66,'Budget vs Actual'!$67:$67</definedName>
    <definedName name="QB_DATA_2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3" localSheetId="2" hidden="1">'Budget vs Actual'!$68:$68,'Budget vs Actual'!$69:$69,'Budget vs Actual'!$70:$70,'Budget vs Actual'!$71:$71,'Budget vs Actual'!$72:$72,'Budget vs Actual'!$73:$73,'Budget vs Actual'!$74:$74,'Budget vs Actual'!$75:$75,'Budget vs Actual'!$78:$78,'Budget vs Actual'!$79:$79,'Budget vs Actual'!$80:$80,'Budget vs Actual'!$81:$81,'Budget vs Actual'!$84:$84,'Budget vs Actual'!$85:$85,'Budget vs Actual'!$86:$86,'Budget vs Actual'!$87:$87</definedName>
    <definedName name="QB_DATA_3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4" localSheetId="2" hidden="1">'Budget vs Actual'!$88:$88,'Budget vs Actual'!$89:$89,'Budget vs Actual'!$90:$90,'Budget vs Actual'!$91:$91,'Budget vs Actual'!$92:$92,'Budget vs Actual'!$93:$93,'Budget vs Actual'!$94:$94,'Budget vs Actual'!$95:$95,'Budget vs Actual'!$96:$96,'Budget vs Actual'!$97:$97</definedName>
    <definedName name="QB_DATA_4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5" localSheetId="5" hidden="1">Cashflow!#REF!,Cashflow!$22:$22,Cashflow!$23:$23,Cashflow!$24:$24,Cashflow!$25:$25,Cashflow!$27:$27,Cashflow!$28:$28,Cashflow!$31:$31</definedName>
    <definedName name="QB_FORMULA_0" localSheetId="1" hidden="1">'Balance Sheet'!$J$6,'Balance Sheet'!$F$7,'Balance Sheet'!$H$7,'Balance Sheet'!$J$7,'Balance Sheet'!$J$9,'Balance Sheet'!$F$10,'Balance Sheet'!$H$10,'Balance Sheet'!$J$10,'Balance Sheet'!$J$12,'Balance Sheet'!$J$13,'Balance Sheet'!$J$14,'Balance Sheet'!$J$15,'Balance Sheet'!$J$16,'Balance Sheet'!$J$17,'Balance Sheet'!$J$18,'Balance Sheet'!$J$19</definedName>
    <definedName name="QB_FORMULA_0" localSheetId="2" hidden="1">'Budget vs Actual'!$J$4,'Budget vs Actual'!$J$6,'Budget vs Actual'!$J$7,'Budget vs Actual'!$J$8,'Budget vs Actual'!$J$9,'Budget vs Actual'!$J$10,'Budget vs Actual'!$F$11,'Budget vs Actual'!$H$11,'Budget vs Actual'!$J$11,'Budget vs Actual'!$J$13,'Budget vs Actual'!$J$14,'Budget vs Actual'!$J$15,'Budget vs Actual'!$F$16,'Budget vs Actual'!$H$16,'Budget vs Actual'!$J$16,'Budget vs Actual'!$J$17</definedName>
    <definedName name="QB_FORMULA_0" localSheetId="5" hidden="1">Cashflow!$F$15,Cashflow!$F$20,Cashflow!$F$29,Cashflow!$F$30,Cashflow!$F$32</definedName>
    <definedName name="QB_FORMULA_0" localSheetId="3" hidden="1">'monthly comparison'!$I$4,'monthly comparison'!$I$5,'monthly comparison'!$I$6,'monthly comparison'!$E$7,'monthly comparison'!$G$7,'monthly comparison'!$I$7,'monthly comparison'!$E$8,'monthly comparison'!$G$8,'monthly comparison'!$I$8,'monthly comparison'!$I$10,'monthly comparison'!$I$11,'monthly comparison'!$I$12,'monthly comparison'!$I$13,'monthly comparison'!$I$14,'monthly comparison'!$I$15,'monthly comparison'!$I$16</definedName>
    <definedName name="QB_FORMULA_0" localSheetId="4" hidden="1">'YTD Comparison'!$I$4,'YTD Comparison'!$I$5,'YTD Comparison'!$I$6,'YTD Comparison'!$I$7,'YTD Comparison'!$E$8,'YTD Comparison'!$G$8,'YTD Comparison'!$I$8,'YTD Comparison'!$E$9,'YTD Comparison'!$G$9,'YTD Comparison'!$I$9,'YTD Comparison'!$I$11,'YTD Comparison'!$I$12,'YTD Comparison'!$I$13,'YTD Comparison'!$I$14,'YTD Comparison'!$I$15,'YTD Comparison'!$I$16</definedName>
    <definedName name="QB_FORMULA_1" localSheetId="1" hidden="1">'Balance Sheet'!$F$20,'Balance Sheet'!$H$20,'Balance Sheet'!$J$20,'Balance Sheet'!$F$21,'Balance Sheet'!$H$21,'Balance Sheet'!$J$21,'Balance Sheet'!$J$22,'Balance Sheet'!$J$24,'Balance Sheet'!$J$25,'Balance Sheet'!$J$26,'Balance Sheet'!$F$27,'Balance Sheet'!$H$27,'Balance Sheet'!$J$27,'Balance Sheet'!$F$28,'Balance Sheet'!$H$28,'Balance Sheet'!$J$28</definedName>
    <definedName name="QB_FORMULA_1" localSheetId="2" hidden="1">'Budget vs Actual'!$F$18,'Budget vs Actual'!$H$18,'Budget vs Actual'!$J$18,'Budget vs Actual'!$F$19,'Budget vs Actual'!$H$19,'Budget vs Actual'!$J$19,'Budget vs Actual'!$J$22,'Budget vs Actual'!$J$23,'Budget vs Actual'!$J$24,'Budget vs Actual'!$J$25,'Budget vs Actual'!$F$27,'Budget vs Actual'!$H$27,'Budget vs Actual'!$J$27,'Budget vs Actual'!$J$29,'Budget vs Actual'!$J$30,'Budget vs Actual'!$J$31</definedName>
    <definedName name="QB_FORMULA_1" localSheetId="3" hidden="1">'monthly comparison'!$E$17,'monthly comparison'!$G$17,'monthly comparison'!$I$17,'monthly comparison'!$E$18,'monthly comparison'!$G$18,'monthly comparison'!$I$18</definedName>
    <definedName name="QB_FORMULA_1" localSheetId="4" hidden="1">'YTD Comparison'!$I$17,'YTD Comparison'!$E$18,'YTD Comparison'!$G$18,'YTD Comparison'!$I$18,'YTD Comparison'!$E$19,'YTD Comparison'!$G$19,'YTD Comparison'!$I$19</definedName>
    <definedName name="QB_FORMULA_2" localSheetId="1" hidden="1">'Balance Sheet'!$J$33,'Balance Sheet'!$F$34,'Balance Sheet'!$H$34,'Balance Sheet'!$J$34,'Balance Sheet'!$J$36,'Balance Sheet'!$J$37,'Balance Sheet'!$J$38,'Balance Sheet'!$J$39,'Balance Sheet'!$J$40,'Balance Sheet'!$J$41,'Balance Sheet'!$J$42,'Balance Sheet'!$F$43,'Balance Sheet'!$H$43,'Balance Sheet'!$J$43,'Balance Sheet'!$F$44,'Balance Sheet'!$H$44</definedName>
    <definedName name="QB_FORMULA_2" localSheetId="2" hidden="1">'Budget vs Actual'!$J$32,'Budget vs Actual'!$J$33,'Budget vs Actual'!$J$34,'Budget vs Actual'!$J$35,'Budget vs Actual'!$J$36,'Budget vs Actual'!$J$37,'Budget vs Actual'!$F$38,'Budget vs Actual'!$H$38,'Budget vs Actual'!$J$38,'Budget vs Actual'!$J$40,'Budget vs Actual'!$J$41,'Budget vs Actual'!$J$42,'Budget vs Actual'!$J$43,'Budget vs Actual'!$J$44,'Budget vs Actual'!$J$45,'Budget vs Actual'!$J$46</definedName>
    <definedName name="QB_FORMULA_3" localSheetId="1" hidden="1">'Balance Sheet'!$J$44,'Balance Sheet'!$J$46,'Balance Sheet'!$J$47,'Balance Sheet'!$J$48,'Balance Sheet'!$J$49,'Balance Sheet'!$J$50,'Balance Sheet'!$J$51,'Balance Sheet'!$J$52,'Balance Sheet'!$J$53,'Balance Sheet'!$J$54,'Balance Sheet'!$J$55,'Balance Sheet'!$J$56,'Balance Sheet'!$F$57,'Balance Sheet'!$H$57,'Balance Sheet'!$J$57,'Balance Sheet'!$F$58</definedName>
    <definedName name="QB_FORMULA_3" localSheetId="2" hidden="1">'Budget vs Actual'!$F$47,'Budget vs Actual'!$H$47,'Budget vs Actual'!$J$47,'Budget vs Actual'!$J$49,'Budget vs Actual'!$J$50,'Budget vs Actual'!$J$51,'Budget vs Actual'!$J$52,'Budget vs Actual'!$J$53,'Budget vs Actual'!$J$54,'Budget vs Actual'!$J$55,'Budget vs Actual'!$J$56,'Budget vs Actual'!$J$57,'Budget vs Actual'!$J$58,'Budget vs Actual'!$J$59,'Budget vs Actual'!$J$60,'Budget vs Actual'!$J$61</definedName>
    <definedName name="QB_FORMULA_4" localSheetId="1" hidden="1">'Balance Sheet'!$H$58,'Balance Sheet'!$J$58,'Balance Sheet'!$J$60,'Balance Sheet'!$J$61,'Balance Sheet'!$F$62,'Balance Sheet'!$H$62,'Balance Sheet'!$J$62,'Balance Sheet'!$F$63,'Balance Sheet'!$H$63,'Balance Sheet'!$J$63</definedName>
    <definedName name="QB_FORMULA_4" localSheetId="2" hidden="1">'Budget vs Actual'!$J$62,'Budget vs Actual'!$J$63,'Budget vs Actual'!$F$64,'Budget vs Actual'!$H$64,'Budget vs Actual'!$J$64,'Budget vs Actual'!$J$66,'Budget vs Actual'!$J$67,'Budget vs Actual'!$J$68,'Budget vs Actual'!$J$69,'Budget vs Actual'!$J$70,'Budget vs Actual'!$J$71,'Budget vs Actual'!$J$72,'Budget vs Actual'!$J$73,'Budget vs Actual'!$J$74,'Budget vs Actual'!$J$75,'Budget vs Actual'!$F$76</definedName>
    <definedName name="QB_FORMULA_5" localSheetId="2" hidden="1">'Budget vs Actual'!$H$76,'Budget vs Actual'!$J$76,'Budget vs Actual'!$J$78,'Budget vs Actual'!$J$79,'Budget vs Actual'!$J$80,'Budget vs Actual'!$J$81,'Budget vs Actual'!$F$82,'Budget vs Actual'!$H$82,'Budget vs Actual'!$J$82,'Budget vs Actual'!$J$84,'Budget vs Actual'!$J$85,'Budget vs Actual'!$J$86,'Budget vs Actual'!$J$87,'Budget vs Actual'!$J$88,'Budget vs Actual'!$J$89,'Budget vs Actual'!$J$90</definedName>
    <definedName name="QB_FORMULA_6" localSheetId="2" hidden="1">'Budget vs Actual'!$J$91,'Budget vs Actual'!$J$92,'Budget vs Actual'!$J$93,'Budget vs Actual'!$J$94,'Budget vs Actual'!$J$95,'Budget vs Actual'!$J$96,'Budget vs Actual'!$J$97,'Budget vs Actual'!$F$98,'Budget vs Actual'!$H$98,'Budget vs Actual'!$J$98,'Budget vs Actual'!$F$99,'Budget vs Actual'!$H$99,'Budget vs Actual'!$J$99,'Budget vs Actual'!$F$100,'Budget vs Actual'!$H$100,'Budget vs Actual'!$J$100</definedName>
    <definedName name="QB_ROW_1" localSheetId="1" hidden="1">'Balance Sheet'!$A$3</definedName>
    <definedName name="QB_ROW_10031" localSheetId="1" hidden="1">'Balance Sheet'!$D$32</definedName>
    <definedName name="QB_ROW_1011" localSheetId="1" hidden="1">'Balance Sheet'!$B$4</definedName>
    <definedName name="QB_ROW_10331" localSheetId="1" hidden="1">'Balance Sheet'!$D$34</definedName>
    <definedName name="QB_ROW_105230" localSheetId="5" hidden="1">Cashflow!#REF!</definedName>
    <definedName name="QB_ROW_106230" localSheetId="5" hidden="1">Cashflow!#REF!</definedName>
    <definedName name="QB_ROW_117230" localSheetId="5" hidden="1">Cashflow!#REF!</definedName>
    <definedName name="QB_ROW_118240" localSheetId="2" hidden="1">'Budget vs Actual'!$E$13</definedName>
    <definedName name="QB_ROW_12031" localSheetId="1" hidden="1">'Balance Sheet'!$D$35</definedName>
    <definedName name="QB_ROW_122240" localSheetId="2" hidden="1">'Budget vs Actual'!$E$22</definedName>
    <definedName name="QB_ROW_12331" localSheetId="1" hidden="1">'Balance Sheet'!$D$43</definedName>
    <definedName name="QB_ROW_125240" localSheetId="2" hidden="1">'Budget vs Actual'!$E$23</definedName>
    <definedName name="QB_ROW_128230" localSheetId="5" hidden="1">Cashflow!#REF!</definedName>
    <definedName name="QB_ROW_129240" localSheetId="2" hidden="1">'Budget vs Actual'!$E$24</definedName>
    <definedName name="QB_ROW_13021" localSheetId="1" hidden="1">'Balance Sheet'!$C$45</definedName>
    <definedName name="QB_ROW_130240" localSheetId="2" hidden="1">'Budget vs Actual'!$E$25</definedName>
    <definedName name="QB_ROW_1311" localSheetId="1" hidden="1">'Balance Sheet'!$B$21</definedName>
    <definedName name="QB_ROW_132240" localSheetId="2" hidden="1">'Budget vs Actual'!$E$29</definedName>
    <definedName name="QB_ROW_13321" localSheetId="1" hidden="1">'Balance Sheet'!$C$57</definedName>
    <definedName name="QB_ROW_133240" localSheetId="2" hidden="1">'Budget vs Actual'!$E$30</definedName>
    <definedName name="QB_ROW_138240" localSheetId="2" hidden="1">'Budget vs Actual'!$E$32</definedName>
    <definedName name="QB_ROW_14011" localSheetId="1" hidden="1">'Balance Sheet'!$B$59</definedName>
    <definedName name="QB_ROW_142030" localSheetId="2" hidden="1">'Budget vs Actual'!$D$28</definedName>
    <definedName name="QB_ROW_142330" localSheetId="2" hidden="1">'Budget vs Actual'!$D$38</definedName>
    <definedName name="QB_ROW_142330" localSheetId="3" hidden="1">'monthly comparison'!$D$11</definedName>
    <definedName name="QB_ROW_142330" localSheetId="4" hidden="1">'YTD Comparison'!$D$12</definedName>
    <definedName name="QB_ROW_143030" localSheetId="2" hidden="1">'Budget vs Actual'!$D$21</definedName>
    <definedName name="QB_ROW_14311" localSheetId="1" hidden="1">'Balance Sheet'!$B$62</definedName>
    <definedName name="QB_ROW_143240" localSheetId="2" hidden="1">'Budget vs Actual'!$E$26</definedName>
    <definedName name="QB_ROW_143330" localSheetId="2" hidden="1">'Budget vs Actual'!$D$27</definedName>
    <definedName name="QB_ROW_143330" localSheetId="3" hidden="1">'monthly comparison'!$D$10</definedName>
    <definedName name="QB_ROW_143330" localSheetId="4" hidden="1">'YTD Comparison'!$D$11</definedName>
    <definedName name="QB_ROW_144240" localSheetId="2" hidden="1">'Budget vs Actual'!$E$33</definedName>
    <definedName name="QB_ROW_145240" localSheetId="2" hidden="1">'Budget vs Actual'!$E$52</definedName>
    <definedName name="QB_ROW_149230" localSheetId="5" hidden="1">Cashflow!#REF!</definedName>
    <definedName name="QB_ROW_150240" localSheetId="2" hidden="1">'Budget vs Actual'!$E$53</definedName>
    <definedName name="QB_ROW_153240" localSheetId="2" hidden="1">'Budget vs Actual'!$E$57</definedName>
    <definedName name="QB_ROW_154240" localSheetId="2" hidden="1">'Budget vs Actual'!$E$59</definedName>
    <definedName name="QB_ROW_156030" localSheetId="2" hidden="1">'Budget vs Actual'!$D$83</definedName>
    <definedName name="QB_ROW_156330" localSheetId="2" hidden="1">'Budget vs Actual'!$D$98</definedName>
    <definedName name="QB_ROW_156330" localSheetId="3" hidden="1">'monthly comparison'!$D$16</definedName>
    <definedName name="QB_ROW_156330" localSheetId="4" hidden="1">'YTD Comparison'!$D$17</definedName>
    <definedName name="QB_ROW_157240" localSheetId="2" hidden="1">'Budget vs Actual'!$E$34</definedName>
    <definedName name="QB_ROW_159240" localSheetId="2" hidden="1">'Budget vs Actual'!$E$36</definedName>
    <definedName name="QB_ROW_161240" localSheetId="2" hidden="1">'Budget vs Actual'!$E$37</definedName>
    <definedName name="QB_ROW_163030" localSheetId="2" hidden="1">'Budget vs Actual'!$D$65</definedName>
    <definedName name="QB_ROW_163330" localSheetId="2" hidden="1">'Budget vs Actual'!$D$76</definedName>
    <definedName name="QB_ROW_163330" localSheetId="3" hidden="1">'monthly comparison'!$D$14</definedName>
    <definedName name="QB_ROW_163330" localSheetId="4" hidden="1">'YTD Comparison'!$D$15</definedName>
    <definedName name="QB_ROW_164240" localSheetId="2" hidden="1">'Budget vs Actual'!$E$66</definedName>
    <definedName name="QB_ROW_165240" localSheetId="2" hidden="1">'Budget vs Actual'!$E$69</definedName>
    <definedName name="QB_ROW_166240" localSheetId="2" hidden="1">'Budget vs Actual'!$E$71</definedName>
    <definedName name="QB_ROW_169240" localSheetId="2" hidden="1">'Budget vs Actual'!$E$72</definedName>
    <definedName name="QB_ROW_170240" localSheetId="2" hidden="1">'Budget vs Actual'!$E$73</definedName>
    <definedName name="QB_ROW_17221" localSheetId="1" hidden="1">'Balance Sheet'!$C$61</definedName>
    <definedName name="QB_ROW_17231" localSheetId="5" hidden="1">Cashflow!$D$3</definedName>
    <definedName name="QB_ROW_176240" localSheetId="2" hidden="1">'Budget vs Actual'!$E$55</definedName>
    <definedName name="QB_ROW_177240" localSheetId="2" hidden="1">'Budget vs Actual'!$E$49</definedName>
    <definedName name="QB_ROW_178240" localSheetId="2" hidden="1">'Budget vs Actual'!$E$50</definedName>
    <definedName name="QB_ROW_179230" localSheetId="1" hidden="1">'Balance Sheet'!$D$19</definedName>
    <definedName name="QB_ROW_179240" localSheetId="5" hidden="1">Cashflow!$E$10</definedName>
    <definedName name="QB_ROW_182240" localSheetId="2" hidden="1">'Budget vs Actual'!$E$35</definedName>
    <definedName name="QB_ROW_18301" localSheetId="2" hidden="1">'Budget vs Actual'!$A$100</definedName>
    <definedName name="QB_ROW_18301" localSheetId="3" hidden="1">'monthly comparison'!$A$18</definedName>
    <definedName name="QB_ROW_18301" localSheetId="4" hidden="1">'YTD Comparison'!$A$19</definedName>
    <definedName name="QB_ROW_184240" localSheetId="2" hidden="1">'Budget vs Actual'!$E$80</definedName>
    <definedName name="QB_ROW_186240" localSheetId="2" hidden="1">'Budget vs Actual'!$E$97</definedName>
    <definedName name="QB_ROW_189240" localSheetId="2" hidden="1">'Budget vs Actual'!$E$94</definedName>
    <definedName name="QB_ROW_190330" localSheetId="2" hidden="1">'Budget vs Actual'!$D$17</definedName>
    <definedName name="QB_ROW_190330" localSheetId="3" hidden="1">'monthly comparison'!$D$6</definedName>
    <definedName name="QB_ROW_190330" localSheetId="4" hidden="1">'YTD Comparison'!$D$7</definedName>
    <definedName name="QB_ROW_192230" localSheetId="2" hidden="1">'Budget vs Actual'!$D$4</definedName>
    <definedName name="QB_ROW_192230" localSheetId="4" hidden="1">'YTD Comparison'!$D$4</definedName>
    <definedName name="QB_ROW_193030" localSheetId="2" hidden="1">'Budget vs Actual'!$D$77</definedName>
    <definedName name="QB_ROW_193330" localSheetId="2" hidden="1">'Budget vs Actual'!$D$82</definedName>
    <definedName name="QB_ROW_193330" localSheetId="3" hidden="1">'monthly comparison'!$D$15</definedName>
    <definedName name="QB_ROW_193330" localSheetId="4" hidden="1">'YTD Comparison'!$D$16</definedName>
    <definedName name="QB_ROW_194240" localSheetId="2" hidden="1">'Budget vs Actual'!$E$85</definedName>
    <definedName name="QB_ROW_195240" localSheetId="2" hidden="1">'Budget vs Actual'!$E$90</definedName>
    <definedName name="QB_ROW_196340" localSheetId="2" hidden="1">'Budget vs Actual'!$E$63</definedName>
    <definedName name="QB_ROW_197030" localSheetId="2" hidden="1">'Budget vs Actual'!$D$48</definedName>
    <definedName name="QB_ROW_197330" localSheetId="2" hidden="1">'Budget vs Actual'!$D$64</definedName>
    <definedName name="QB_ROW_197330" localSheetId="3" hidden="1">'monthly comparison'!$D$13</definedName>
    <definedName name="QB_ROW_197330" localSheetId="4" hidden="1">'YTD Comparison'!$D$14</definedName>
    <definedName name="QB_ROW_20022" localSheetId="2" hidden="1">'Budget vs Actual'!$C$3</definedName>
    <definedName name="QB_ROW_20022" localSheetId="3" hidden="1">'monthly comparison'!$C$3</definedName>
    <definedName name="QB_ROW_20022" localSheetId="4" hidden="1">'YTD Comparison'!$C$3</definedName>
    <definedName name="QB_ROW_200230" localSheetId="1" hidden="1">'Balance Sheet'!$D$54</definedName>
    <definedName name="QB_ROW_200230" localSheetId="5" hidden="1">Cashflow!$D$27</definedName>
    <definedName name="QB_ROW_201240" localSheetId="2" hidden="1">'Budget vs Actual'!$E$95</definedName>
    <definedName name="QB_ROW_2021" localSheetId="1" hidden="1">'Balance Sheet'!$C$5</definedName>
    <definedName name="QB_ROW_202240" localSheetId="2" hidden="1">'Budget vs Actual'!$E$86</definedName>
    <definedName name="QB_ROW_20322" localSheetId="2" hidden="1">'Budget vs Actual'!$C$18</definedName>
    <definedName name="QB_ROW_20322" localSheetId="3" hidden="1">'monthly comparison'!$C$7</definedName>
    <definedName name="QB_ROW_20322" localSheetId="4" hidden="1">'YTD Comparison'!$C$8</definedName>
    <definedName name="QB_ROW_205230" localSheetId="5" hidden="1">Cashflow!#REF!</definedName>
    <definedName name="QB_ROW_208240" localSheetId="2" hidden="1">'Budget vs Actual'!$E$62</definedName>
    <definedName name="QB_ROW_209240" localSheetId="2" hidden="1">'Budget vs Actual'!$E$96</definedName>
    <definedName name="QB_ROW_21022" localSheetId="2" hidden="1">'Budget vs Actual'!$C$20</definedName>
    <definedName name="QB_ROW_21022" localSheetId="3" hidden="1">'monthly comparison'!$C$9</definedName>
    <definedName name="QB_ROW_21022" localSheetId="4" hidden="1">'YTD Comparison'!$C$10</definedName>
    <definedName name="QB_ROW_211240" localSheetId="2" hidden="1">'Budget vs Actual'!$E$93</definedName>
    <definedName name="QB_ROW_212030" localSheetId="2" hidden="1">'Budget vs Actual'!$D$5</definedName>
    <definedName name="QB_ROW_212330" localSheetId="2" hidden="1">'Budget vs Actual'!$D$11</definedName>
    <definedName name="QB_ROW_212330" localSheetId="3" hidden="1">'monthly comparison'!$D$4</definedName>
    <definedName name="QB_ROW_212330" localSheetId="4" hidden="1">'YTD Comparison'!$D$5</definedName>
    <definedName name="QB_ROW_21322" localSheetId="2" hidden="1">'Budget vs Actual'!$C$99</definedName>
    <definedName name="QB_ROW_21322" localSheetId="3" hidden="1">'monthly comparison'!$C$17</definedName>
    <definedName name="QB_ROW_21322" localSheetId="4" hidden="1">'YTD Comparison'!$C$18</definedName>
    <definedName name="QB_ROW_213240" localSheetId="2" hidden="1">'Budget vs Actual'!$E$61</definedName>
    <definedName name="QB_ROW_2321" localSheetId="1" hidden="1">'Balance Sheet'!$C$7</definedName>
    <definedName name="QB_ROW_233330" localSheetId="1" hidden="1">'Balance Sheet'!$D$6</definedName>
    <definedName name="QB_ROW_235230" localSheetId="5" hidden="1">Cashflow!#REF!</definedName>
    <definedName name="QB_ROW_236240" localSheetId="2" hidden="1">'Budget vs Actual'!$E$78</definedName>
    <definedName name="QB_ROW_237240" localSheetId="2" hidden="1">'Budget vs Actual'!$E$79</definedName>
    <definedName name="QB_ROW_238240" localSheetId="5" hidden="1">Cashflow!#REF!</definedName>
    <definedName name="QB_ROW_28230" localSheetId="1" hidden="1">'Balance Sheet'!$D$15</definedName>
    <definedName name="QB_ROW_301" localSheetId="1" hidden="1">'Balance Sheet'!$A$28</definedName>
    <definedName name="QB_ROW_3021" localSheetId="1" hidden="1">'Balance Sheet'!$C$8</definedName>
    <definedName name="QB_ROW_305230" localSheetId="5" hidden="1">Cashflow!#REF!</definedName>
    <definedName name="QB_ROW_308230" localSheetId="5" hidden="1">Cashflow!#REF!</definedName>
    <definedName name="QB_ROW_314240" localSheetId="2" hidden="1">'Budget vs Actual'!$E$87</definedName>
    <definedName name="QB_ROW_323240" localSheetId="2" hidden="1">'Budget vs Actual'!$E$31</definedName>
    <definedName name="QB_ROW_326240" localSheetId="1" hidden="1">'Balance Sheet'!$E$40</definedName>
    <definedName name="QB_ROW_328230" localSheetId="1" hidden="1">'Balance Sheet'!$D$16</definedName>
    <definedName name="QB_ROW_329230" localSheetId="5" hidden="1">Cashflow!$D$17</definedName>
    <definedName name="QB_ROW_3321" localSheetId="1" hidden="1">'Balance Sheet'!$C$10</definedName>
    <definedName name="QB_ROW_33220" localSheetId="1" hidden="1">'Balance Sheet'!$C$60</definedName>
    <definedName name="QB_ROW_3340" localSheetId="2" hidden="1">'Budget vs Actual'!$E$14</definedName>
    <definedName name="QB_ROW_334240" localSheetId="2" hidden="1">'Budget vs Actual'!$E$60</definedName>
    <definedName name="QB_ROW_335240" localSheetId="2" hidden="1">'Budget vs Actual'!$E$91</definedName>
    <definedName name="QB_ROW_34240" localSheetId="2" hidden="1">'Budget vs Actual'!$E$88</definedName>
    <definedName name="QB_ROW_35240" localSheetId="2" hidden="1">'Budget vs Actual'!$E$81</definedName>
    <definedName name="QB_ROW_360240" localSheetId="2" hidden="1">'Budget vs Actual'!$E$92</definedName>
    <definedName name="QB_ROW_364240" localSheetId="2" hidden="1">'Budget vs Actual'!$E$56</definedName>
    <definedName name="QB_ROW_380030" localSheetId="2" hidden="1">'Budget vs Actual'!$D$12</definedName>
    <definedName name="QB_ROW_380240" localSheetId="2" hidden="1">'Budget vs Actual'!$E$15</definedName>
    <definedName name="QB_ROW_380330" localSheetId="2" hidden="1">'Budget vs Actual'!$D$16</definedName>
    <definedName name="QB_ROW_380330" localSheetId="3" hidden="1">'monthly comparison'!$D$5</definedName>
    <definedName name="QB_ROW_380330" localSheetId="4" hidden="1">'YTD Comparison'!$D$6</definedName>
    <definedName name="QB_ROW_394230" localSheetId="1" hidden="1">'Balance Sheet'!$D$53</definedName>
    <definedName name="QB_ROW_395240" localSheetId="1" hidden="1">'Balance Sheet'!$E$37</definedName>
    <definedName name="QB_ROW_395240" localSheetId="5" hidden="1">Cashflow!#REF!</definedName>
    <definedName name="QB_ROW_398230" localSheetId="1" hidden="1">'Balance Sheet'!$D$17</definedName>
    <definedName name="QB_ROW_398240" localSheetId="5" hidden="1">Cashflow!$E$9</definedName>
    <definedName name="QB_ROW_399230" localSheetId="1" hidden="1">'Balance Sheet'!$D$13</definedName>
    <definedName name="QB_ROW_399240" localSheetId="5" hidden="1">Cashflow!$E$8</definedName>
    <definedName name="QB_ROW_401220" localSheetId="1" hidden="1">'Balance Sheet'!$C$25</definedName>
    <definedName name="QB_ROW_4021" localSheetId="1" hidden="1">'Balance Sheet'!$C$11</definedName>
    <definedName name="QB_ROW_403220" localSheetId="1" hidden="1">'Balance Sheet'!$C$26</definedName>
    <definedName name="QB_ROW_409240" localSheetId="2" hidden="1">'Budget vs Actual'!$E$74</definedName>
    <definedName name="QB_ROW_4321" localSheetId="1" hidden="1">'Balance Sheet'!$C$20</definedName>
    <definedName name="QB_ROW_454240" localSheetId="2" hidden="1">'Budget vs Actual'!$E$7</definedName>
    <definedName name="QB_ROW_455240" localSheetId="2" hidden="1">'Budget vs Actual'!$E$8</definedName>
    <definedName name="QB_ROW_456240" localSheetId="2" hidden="1">'Budget vs Actual'!$E$9</definedName>
    <definedName name="QB_ROW_463230" localSheetId="5" hidden="1">Cashflow!#REF!</definedName>
    <definedName name="QB_ROW_472240" localSheetId="2" hidden="1">'Budget vs Actual'!$E$68</definedName>
    <definedName name="QB_ROW_479240" localSheetId="1" hidden="1">'Balance Sheet'!$E$39</definedName>
    <definedName name="QB_ROW_497230" localSheetId="5" hidden="1">Cashflow!#REF!</definedName>
    <definedName name="QB_ROW_498240" localSheetId="2" hidden="1">'Budget vs Actual'!$E$54</definedName>
    <definedName name="QB_ROW_501021" localSheetId="5" hidden="1">Cashflow!$C$2</definedName>
    <definedName name="QB_ROW_501321" localSheetId="5" hidden="1">Cashflow!$C$15</definedName>
    <definedName name="QB_ROW_502021" localSheetId="5" hidden="1">Cashflow!$C$16</definedName>
    <definedName name="QB_ROW_502321" localSheetId="5" hidden="1">Cashflow!$C$20</definedName>
    <definedName name="QB_ROW_503021" localSheetId="5" hidden="1">Cashflow!$C$21</definedName>
    <definedName name="QB_ROW_503321" localSheetId="5" hidden="1">Cashflow!$C$29</definedName>
    <definedName name="QB_ROW_504031" localSheetId="5" hidden="1">Cashflow!$D$4</definedName>
    <definedName name="QB_ROW_505031" localSheetId="5" hidden="1">Cashflow!$D$5</definedName>
    <definedName name="QB_ROW_511230" localSheetId="5" hidden="1">Cashflow!#REF!</definedName>
    <definedName name="QB_ROW_511301" localSheetId="5" hidden="1">Cashflow!$A$32</definedName>
    <definedName name="QB_ROW_512311" localSheetId="5" hidden="1">Cashflow!$B$30</definedName>
    <definedName name="QB_ROW_513211" localSheetId="5" hidden="1">Cashflow!$B$31</definedName>
    <definedName name="QB_ROW_5240" localSheetId="2" hidden="1">'Budget vs Actual'!$E$10</definedName>
    <definedName name="QB_ROW_5311" localSheetId="1" hidden="1">'Balance Sheet'!$B$22</definedName>
    <definedName name="QB_ROW_531240" localSheetId="2" hidden="1">'Budget vs Actual'!$E$67</definedName>
    <definedName name="QB_ROW_536230" localSheetId="1" hidden="1">'Balance Sheet'!$D$56</definedName>
    <definedName name="QB_ROW_540240" localSheetId="5" hidden="1">Cashflow!$E$12</definedName>
    <definedName name="QB_ROW_567230" localSheetId="5" hidden="1">Cashflow!#REF!</definedName>
    <definedName name="QB_ROW_572230" localSheetId="5" hidden="1">Cashflow!#REF!</definedName>
    <definedName name="QB_ROW_573230" localSheetId="5" hidden="1">Cashflow!#REF!</definedName>
    <definedName name="QB_ROW_574230" localSheetId="5" hidden="1">Cashflow!#REF!</definedName>
    <definedName name="QB_ROW_587230" localSheetId="5" hidden="1">Cashflow!#REF!</definedName>
    <definedName name="QB_ROW_588230" localSheetId="5" hidden="1">Cashflow!#REF!</definedName>
    <definedName name="QB_ROW_592240" localSheetId="2" hidden="1">'Budget vs Actual'!$E$51</definedName>
    <definedName name="QB_ROW_598240" localSheetId="1" hidden="1">'Balance Sheet'!$E$38</definedName>
    <definedName name="QB_ROW_6011" localSheetId="1" hidden="1">'Balance Sheet'!$B$23</definedName>
    <definedName name="QB_ROW_603230" localSheetId="5" hidden="1">Cashflow!#REF!</definedName>
    <definedName name="QB_ROW_604230" localSheetId="5" hidden="1">Cashflow!#REF!</definedName>
    <definedName name="QB_ROW_605230" localSheetId="5" hidden="1">Cashflow!#REF!</definedName>
    <definedName name="QB_ROW_615230" localSheetId="5" hidden="1">Cashflow!#REF!</definedName>
    <definedName name="QB_ROW_627230" localSheetId="5" hidden="1">Cashflow!#REF!</definedName>
    <definedName name="QB_ROW_6311" localSheetId="1" hidden="1">'Balance Sheet'!$B$27</definedName>
    <definedName name="QB_ROW_635230" localSheetId="5" hidden="1">Cashflow!#REF!</definedName>
    <definedName name="QB_ROW_637230" localSheetId="5" hidden="1">Cashflow!#REF!</definedName>
    <definedName name="QB_ROW_638230" localSheetId="5" hidden="1">Cashflow!#REF!</definedName>
    <definedName name="QB_ROW_64230" localSheetId="5" hidden="1">Cashflow!#REF!</definedName>
    <definedName name="QB_ROW_649230" localSheetId="5" hidden="1">Cashflow!#REF!</definedName>
    <definedName name="QB_ROW_650230" localSheetId="5" hidden="1">Cashflow!#REF!</definedName>
    <definedName name="QB_ROW_654230" localSheetId="5" hidden="1">Cashflow!#REF!</definedName>
    <definedName name="QB_ROW_659230" localSheetId="5" hidden="1">Cashflow!#REF!</definedName>
    <definedName name="QB_ROW_663230" localSheetId="5" hidden="1">Cashflow!#REF!</definedName>
    <definedName name="QB_ROW_66340" localSheetId="1" hidden="1">'Balance Sheet'!$E$36</definedName>
    <definedName name="QB_ROW_68240" localSheetId="5" hidden="1">Cashflow!$E$7</definedName>
    <definedName name="QB_ROW_68330" localSheetId="1" hidden="1">'Balance Sheet'!$D$12</definedName>
    <definedName name="QB_ROW_686230" localSheetId="5" hidden="1">Cashflow!#REF!</definedName>
    <definedName name="QB_ROW_687230" localSheetId="5" hidden="1">Cashflow!#REF!</definedName>
    <definedName name="QB_ROW_692230" localSheetId="5" hidden="1">Cashflow!#REF!</definedName>
    <definedName name="QB_ROW_693230" localSheetId="1" hidden="1">'Balance Sheet'!$D$48</definedName>
    <definedName name="QB_ROW_7001" localSheetId="1" hidden="1">'Balance Sheet'!$A$29</definedName>
    <definedName name="QB_ROW_700230" localSheetId="5" hidden="1">Cashflow!#REF!</definedName>
    <definedName name="QB_ROW_701230" localSheetId="5" hidden="1">Cashflow!#REF!</definedName>
    <definedName name="QB_ROW_702230" localSheetId="5" hidden="1">Cashflow!#REF!</definedName>
    <definedName name="QB_ROW_705230" localSheetId="5" hidden="1">Cashflow!#REF!</definedName>
    <definedName name="QB_ROW_727230" localSheetId="1" hidden="1">'Balance Sheet'!$D$52</definedName>
    <definedName name="QB_ROW_727230" localSheetId="5" hidden="1">Cashflow!$D$25</definedName>
    <definedName name="QB_ROW_729230" localSheetId="5" hidden="1">Cashflow!#REF!</definedName>
    <definedName name="QB_ROW_7301" localSheetId="1" hidden="1">'Balance Sheet'!$A$63</definedName>
    <definedName name="QB_ROW_731230" localSheetId="5" hidden="1">Cashflow!#REF!</definedName>
    <definedName name="QB_ROW_741230" localSheetId="5" hidden="1">Cashflow!#REF!</definedName>
    <definedName name="QB_ROW_743240" localSheetId="1" hidden="1">'Balance Sheet'!$E$41</definedName>
    <definedName name="QB_ROW_748230" localSheetId="1" hidden="1">'Balance Sheet'!$D$49</definedName>
    <definedName name="QB_ROW_753230" localSheetId="5" hidden="1">Cashflow!#REF!</definedName>
    <definedName name="QB_ROW_757230" localSheetId="5" hidden="1">Cashflow!$D$18</definedName>
    <definedName name="QB_ROW_760230" localSheetId="1" hidden="1">'Balance Sheet'!$D$18</definedName>
    <definedName name="QB_ROW_767230" localSheetId="5" hidden="1">Cashflow!#REF!</definedName>
    <definedName name="QB_ROW_769240" localSheetId="2" hidden="1">'Budget vs Actual'!$E$58</definedName>
    <definedName name="QB_ROW_777230" localSheetId="5" hidden="1">Cashflow!#REF!</definedName>
    <definedName name="QB_ROW_778240" localSheetId="2" hidden="1">'Budget vs Actual'!$E$70</definedName>
    <definedName name="QB_ROW_779240" localSheetId="2" hidden="1">'Budget vs Actual'!$E$84</definedName>
    <definedName name="QB_ROW_781230" localSheetId="5" hidden="1">Cashflow!#REF!</definedName>
    <definedName name="QB_ROW_788230" localSheetId="1" hidden="1">'Balance Sheet'!$D$51</definedName>
    <definedName name="QB_ROW_788230" localSheetId="5" hidden="1">Cashflow!$D$24</definedName>
    <definedName name="QB_ROW_790230" localSheetId="5" hidden="1">Cashflow!#REF!</definedName>
    <definedName name="QB_ROW_794230" localSheetId="5" hidden="1">Cashflow!#REF!</definedName>
    <definedName name="QB_ROW_797240" localSheetId="2" hidden="1">'Budget vs Actual'!$E$89</definedName>
    <definedName name="QB_ROW_798230" localSheetId="5" hidden="1">Cashflow!#REF!</definedName>
    <definedName name="QB_ROW_8011" localSheetId="1" hidden="1">'Balance Sheet'!$B$30</definedName>
    <definedName name="QB_ROW_801240" localSheetId="1" hidden="1">'Balance Sheet'!$E$42</definedName>
    <definedName name="QB_ROW_801240" localSheetId="5" hidden="1">Cashflow!$E$14</definedName>
    <definedName name="QB_ROW_802230" localSheetId="1" hidden="1">'Balance Sheet'!$D$46</definedName>
    <definedName name="QB_ROW_802230" localSheetId="5" hidden="1">Cashflow!$D$22</definedName>
    <definedName name="QB_ROW_803230" localSheetId="5" hidden="1">Cashflow!#REF!</definedName>
    <definedName name="QB_ROW_804230" localSheetId="5" hidden="1">Cashflow!#REF!</definedName>
    <definedName name="QB_ROW_808240" localSheetId="2" hidden="1">'Budget vs Actual'!$E$44</definedName>
    <definedName name="QB_ROW_811230" localSheetId="1" hidden="1">'Balance Sheet'!$D$55</definedName>
    <definedName name="QB_ROW_811230" localSheetId="5" hidden="1">Cashflow!$D$28</definedName>
    <definedName name="QB_ROW_822230" localSheetId="5" hidden="1">Cashflow!#REF!</definedName>
    <definedName name="QB_ROW_823230" localSheetId="5" hidden="1">Cashflow!#REF!</definedName>
    <definedName name="QB_ROW_825030" localSheetId="2" hidden="1">'Budget vs Actual'!$D$39</definedName>
    <definedName name="QB_ROW_825330" localSheetId="2" hidden="1">'Budget vs Actual'!$D$47</definedName>
    <definedName name="QB_ROW_825330" localSheetId="3" hidden="1">'monthly comparison'!$D$12</definedName>
    <definedName name="QB_ROW_825330" localSheetId="4" hidden="1">'YTD Comparison'!$D$13</definedName>
    <definedName name="QB_ROW_826240" localSheetId="2" hidden="1">'Budget vs Actual'!$E$40</definedName>
    <definedName name="QB_ROW_827240" localSheetId="2" hidden="1">'Budget vs Actual'!$E$41</definedName>
    <definedName name="QB_ROW_828240" localSheetId="2" hidden="1">'Budget vs Actual'!$E$43</definedName>
    <definedName name="QB_ROW_829240" localSheetId="2" hidden="1">'Budget vs Actual'!$E$45</definedName>
    <definedName name="QB_ROW_830240" localSheetId="2" hidden="1">'Budget vs Actual'!$E$46</definedName>
    <definedName name="QB_ROW_8311" localSheetId="1" hidden="1">'Balance Sheet'!$B$58</definedName>
    <definedName name="QB_ROW_84230" localSheetId="1" hidden="1">'Balance Sheet'!$D$14</definedName>
    <definedName name="QB_ROW_846240" localSheetId="5" hidden="1">Cashflow!#REF!</definedName>
    <definedName name="QB_ROW_849230" localSheetId="5" hidden="1">Cashflow!#REF!</definedName>
    <definedName name="QB_ROW_851240" localSheetId="2" hidden="1">'Budget vs Actual'!$E$75</definedName>
    <definedName name="QB_ROW_852230" localSheetId="5" hidden="1">Cashflow!#REF!</definedName>
    <definedName name="QB_ROW_85230" localSheetId="5" hidden="1">Cashflow!#REF!</definedName>
    <definedName name="QB_ROW_853230" localSheetId="5" hidden="1">Cashflow!#REF!</definedName>
    <definedName name="QB_ROW_856240" localSheetId="2" hidden="1">'Budget vs Actual'!$E$42</definedName>
    <definedName name="QB_ROW_857230" localSheetId="5" hidden="1">Cashflow!#REF!</definedName>
    <definedName name="QB_ROW_858230" localSheetId="5" hidden="1">Cashflow!#REF!</definedName>
    <definedName name="QB_ROW_859230" localSheetId="1" hidden="1">'Balance Sheet'!$D$47</definedName>
    <definedName name="QB_ROW_859230" localSheetId="5" hidden="1">Cashflow!$D$23</definedName>
    <definedName name="QB_ROW_860230" localSheetId="5" hidden="1">Cashflow!#REF!</definedName>
    <definedName name="QB_ROW_861230" localSheetId="5" hidden="1">Cashflow!#REF!</definedName>
    <definedName name="QB_ROW_86230" localSheetId="5" hidden="1">Cashflow!$D$19</definedName>
    <definedName name="QB_ROW_86311" localSheetId="2" hidden="1">'Budget vs Actual'!$B$19</definedName>
    <definedName name="QB_ROW_86311" localSheetId="3" hidden="1">'monthly comparison'!$B$8</definedName>
    <definedName name="QB_ROW_86311" localSheetId="4" hidden="1">'YTD Comparison'!$B$9</definedName>
    <definedName name="QB_ROW_86320" localSheetId="1" hidden="1">'Balance Sheet'!$C$24</definedName>
    <definedName name="QB_ROW_863230" localSheetId="5" hidden="1">Cashflow!#REF!</definedName>
    <definedName name="QB_ROW_864230" localSheetId="1" hidden="1">'Balance Sheet'!$D$50</definedName>
    <definedName name="QB_ROW_865230" localSheetId="5" hidden="1">Cashflow!#REF!</definedName>
    <definedName name="QB_ROW_866230" localSheetId="5" hidden="1">Cashflow!#REF!</definedName>
    <definedName name="QB_ROW_88230" localSheetId="1" hidden="1">'Balance Sheet'!$D$9</definedName>
    <definedName name="QB_ROW_88240" localSheetId="5" hidden="1">Cashflow!$E$6</definedName>
    <definedName name="QB_ROW_89240" localSheetId="1" hidden="1">'Balance Sheet'!$E$33</definedName>
    <definedName name="QB_ROW_89240" localSheetId="5" hidden="1">Cashflow!$E$11</definedName>
    <definedName name="QB_ROW_9021" localSheetId="1" hidden="1">'Balance Sheet'!$C$31</definedName>
    <definedName name="QB_ROW_91240" localSheetId="5" hidden="1">Cashflow!$E$13</definedName>
    <definedName name="QB_ROW_9321" localSheetId="1" hidden="1">'Balance Sheet'!$C$44</definedName>
    <definedName name="QB_ROW_93240" localSheetId="5" hidden="1">Cashflow!#REF!</definedName>
    <definedName name="QB_ROW_99240" localSheetId="2" hidden="1">'Budget vs Actual'!$E$6</definedName>
    <definedName name="QBCANSUPPORTUPDATE" localSheetId="1">TRUE</definedName>
    <definedName name="QBCANSUPPORTUPDATE" localSheetId="2">TRUE</definedName>
    <definedName name="QBCANSUPPORTUPDATE" localSheetId="5">TRUE</definedName>
    <definedName name="QBCANSUPPORTUPDATE" localSheetId="3">TRUE</definedName>
    <definedName name="QBCANSUPPORTUPDATE" localSheetId="4">TRUE</definedName>
    <definedName name="QBCOMPANYFILENAME" localSheetId="1">"Q:\Habitat.QBW"</definedName>
    <definedName name="QBCOMPANYFILENAME" localSheetId="2">"Q:\Habitat.QBW"</definedName>
    <definedName name="QBCOMPANYFILENAME" localSheetId="5">"Q:\Habitat.QBW"</definedName>
    <definedName name="QBCOMPANYFILENAME" localSheetId="3">"Q:\Habitat.QBW"</definedName>
    <definedName name="QBCOMPANYFILENAME" localSheetId="4">"Q:\Habitat.QBW"</definedName>
    <definedName name="QBENDDATE" localSheetId="1">20220630</definedName>
    <definedName name="QBENDDATE" localSheetId="2">20220630</definedName>
    <definedName name="QBENDDATE" localSheetId="5">20220630</definedName>
    <definedName name="QBENDDATE" localSheetId="3">20220630</definedName>
    <definedName name="QBENDDATE" localSheetId="4">20220630</definedName>
    <definedName name="QBHEADERSONSCREEN" localSheetId="1">FALSE</definedName>
    <definedName name="QBHEADERSONSCREEN" localSheetId="2">FALSE</definedName>
    <definedName name="QBHEADERSONSCREEN" localSheetId="5">FALSE</definedName>
    <definedName name="QBHEADERSONSCREEN" localSheetId="3">FALSE</definedName>
    <definedName name="QBHEADERSONSCREEN" localSheetId="4">FALSE</definedName>
    <definedName name="QBMETADATASIZE" localSheetId="1">5924</definedName>
    <definedName name="QBMETADATASIZE" localSheetId="2">5924</definedName>
    <definedName name="QBMETADATASIZE" localSheetId="5">5924</definedName>
    <definedName name="QBMETADATASIZE" localSheetId="3">5924</definedName>
    <definedName name="QBMETADATASIZE" localSheetId="4">5924</definedName>
    <definedName name="QBPRESERVECOLOR" localSheetId="1">TRUE</definedName>
    <definedName name="QBPRESERVECOLOR" localSheetId="2">TRUE</definedName>
    <definedName name="QBPRESERVECOLOR" localSheetId="5">TRUE</definedName>
    <definedName name="QBPRESERVECOLOR" localSheetId="3">TRUE</definedName>
    <definedName name="QBPRESERVECOLOR" localSheetId="4">TRUE</definedName>
    <definedName name="QBPRESERVEFONT" localSheetId="1">TRUE</definedName>
    <definedName name="QBPRESERVEFONT" localSheetId="2">TRUE</definedName>
    <definedName name="QBPRESERVEFONT" localSheetId="5">TRUE</definedName>
    <definedName name="QBPRESERVEFONT" localSheetId="3">TRUE</definedName>
    <definedName name="QBPRESERVEFONT" localSheetId="4">TRUE</definedName>
    <definedName name="QBPRESERVEROWHEIGHT" localSheetId="1">TRUE</definedName>
    <definedName name="QBPRESERVEROWHEIGHT" localSheetId="2">TRUE</definedName>
    <definedName name="QBPRESERVEROWHEIGHT" localSheetId="5">TRUE</definedName>
    <definedName name="QBPRESERVEROWHEIGHT" localSheetId="3">TRUE</definedName>
    <definedName name="QBPRESERVEROWHEIGHT" localSheetId="4">TRUE</definedName>
    <definedName name="QBPRESERVESPACE" localSheetId="1">TRUE</definedName>
    <definedName name="QBPRESERVESPACE" localSheetId="2">TRUE</definedName>
    <definedName name="QBPRESERVESPACE" localSheetId="5">TRUE</definedName>
    <definedName name="QBPRESERVESPACE" localSheetId="3">TRUE</definedName>
    <definedName name="QBPRESERVESPACE" localSheetId="4">TRUE</definedName>
    <definedName name="QBREPORTCOLAXIS" localSheetId="1">0</definedName>
    <definedName name="QBREPORTCOLAXIS" localSheetId="2">0</definedName>
    <definedName name="QBREPORTCOLAXIS" localSheetId="5">0</definedName>
    <definedName name="QBREPORTCOLAXIS" localSheetId="3">0</definedName>
    <definedName name="QBREPORTCOLAXIS" localSheetId="4">0</definedName>
    <definedName name="QBREPORTCOMPANYID" localSheetId="1">"73ff819a7f1749cd89e247e5e9205a75"</definedName>
    <definedName name="QBREPORTCOMPANYID" localSheetId="2">"73ff819a7f1749cd89e247e5e9205a75"</definedName>
    <definedName name="QBREPORTCOMPANYID" localSheetId="5">"73ff819a7f1749cd89e247e5e9205a75"</definedName>
    <definedName name="QBREPORTCOMPANYID" localSheetId="3">"73ff819a7f1749cd89e247e5e9205a75"</definedName>
    <definedName name="QBREPORTCOMPANYID" localSheetId="4">"73ff819a7f1749cd89e247e5e9205a75"</definedName>
    <definedName name="QBREPORTCOMPARECOL_ANNUALBUDGET" localSheetId="1">FALSE</definedName>
    <definedName name="QBREPORTCOMPARECOL_ANNUALBUDGET" localSheetId="2">FALSE</definedName>
    <definedName name="QBREPORTCOMPARECOL_ANNUALBUDGET" localSheetId="5">FALSE</definedName>
    <definedName name="QBREPORTCOMPARECOL_ANNUALBUDGET" localSheetId="3">FALSE</definedName>
    <definedName name="QBREPORTCOMPARECOL_ANNUALBUDGET" localSheetId="4">FALSE</definedName>
    <definedName name="QBREPORTCOMPARECOL_AVGCOGS" localSheetId="1">FALSE</definedName>
    <definedName name="QBREPORTCOMPARECOL_AVGCOGS" localSheetId="2">FALSE</definedName>
    <definedName name="QBREPORTCOMPARECOL_AVGCOGS" localSheetId="5">FALSE</definedName>
    <definedName name="QBREPORTCOMPARECOL_AVGCOGS" localSheetId="3">FALSE</definedName>
    <definedName name="QBREPORTCOMPARECOL_AVGCOGS" localSheetId="4">FALSE</definedName>
    <definedName name="QBREPORTCOMPARECOL_AVGPRICE" localSheetId="1">FALSE</definedName>
    <definedName name="QBREPORTCOMPARECOL_AVGPRICE" localSheetId="2">FALSE</definedName>
    <definedName name="QBREPORTCOMPARECOL_AVGPRICE" localSheetId="5">FALSE</definedName>
    <definedName name="QBREPORTCOMPARECOL_AVGPRICE" localSheetId="3">FALSE</definedName>
    <definedName name="QBREPORTCOMPARECOL_AVGPRICE" localSheetId="4">FALSE</definedName>
    <definedName name="QBREPORTCOMPARECOL_BUDDIFF" localSheetId="1">FALSE</definedName>
    <definedName name="QBREPORTCOMPARECOL_BUDDIFF" localSheetId="2">TRUE</definedName>
    <definedName name="QBREPORTCOMPARECOL_BUDDIFF" localSheetId="5">FALSE</definedName>
    <definedName name="QBREPORTCOMPARECOL_BUDDIFF" localSheetId="3">FALSE</definedName>
    <definedName name="QBREPORTCOMPARECOL_BUDDIFF" localSheetId="4">FALSE</definedName>
    <definedName name="QBREPORTCOMPARECOL_BUDGET" localSheetId="1">FALSE</definedName>
    <definedName name="QBREPORTCOMPARECOL_BUDGET" localSheetId="2">TRUE</definedName>
    <definedName name="QBREPORTCOMPARECOL_BUDGET" localSheetId="5">FALSE</definedName>
    <definedName name="QBREPORTCOMPARECOL_BUDGET" localSheetId="3">FALSE</definedName>
    <definedName name="QBREPORTCOMPARECOL_BUDGET" localSheetId="4">FALSE</definedName>
    <definedName name="QBREPORTCOMPARECOL_BUDPCT" localSheetId="1">FALSE</definedName>
    <definedName name="QBREPORTCOMPARECOL_BUDPCT" localSheetId="2">FALSE</definedName>
    <definedName name="QBREPORTCOMPARECOL_BUDPCT" localSheetId="5">FALSE</definedName>
    <definedName name="QBREPORTCOMPARECOL_BUDPCT" localSheetId="3">FALSE</definedName>
    <definedName name="QBREPORTCOMPARECOL_BUDPCT" localSheetId="4">FALSE</definedName>
    <definedName name="QBREPORTCOMPARECOL_COGS" localSheetId="1">FALSE</definedName>
    <definedName name="QBREPORTCOMPARECOL_COGS" localSheetId="2">FALSE</definedName>
    <definedName name="QBREPORTCOMPARECOL_COGS" localSheetId="5">FALSE</definedName>
    <definedName name="QBREPORTCOMPARECOL_COGS" localSheetId="3">FALSE</definedName>
    <definedName name="QBREPORTCOMPARECOL_COGS" localSheetId="4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1">FALSE</definedName>
    <definedName name="QBREPORTCOMPARECOL_FORECAST" localSheetId="2">FALSE</definedName>
    <definedName name="QBREPORTCOMPARECOL_FORECAST" localSheetId="5">FALSE</definedName>
    <definedName name="QBREPORTCOMPARECOL_FORECAST" localSheetId="3">FALSE</definedName>
    <definedName name="QBREPORTCOMPARECOL_FORECAST" localSheetId="4">FALSE</definedName>
    <definedName name="QBREPORTCOMPARECOL_GROSSMARGIN" localSheetId="1">FALSE</definedName>
    <definedName name="QBREPORTCOMPARECOL_GROSSMARGIN" localSheetId="2">FALSE</definedName>
    <definedName name="QBREPORTCOMPARECOL_GROSSMARGIN" localSheetId="5">FALSE</definedName>
    <definedName name="QBREPORTCOMPARECOL_GROSSMARGIN" localSheetId="3">FALSE</definedName>
    <definedName name="QBREPORTCOMPARECOL_GROSSMARGIN" localSheetId="4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4">FALSE</definedName>
    <definedName name="QBREPORTCOMPARECOL_HOURS" localSheetId="1">FALSE</definedName>
    <definedName name="QBREPORTCOMPARECOL_HOURS" localSheetId="2">FALSE</definedName>
    <definedName name="QBREPORTCOMPARECOL_HOURS" localSheetId="5">FALSE</definedName>
    <definedName name="QBREPORTCOMPARECOL_HOURS" localSheetId="3">FALSE</definedName>
    <definedName name="QBREPORTCOMPARECOL_HOURS" localSheetId="4">FALSE</definedName>
    <definedName name="QBREPORTCOMPARECOL_PCTCOL" localSheetId="1">FALSE</definedName>
    <definedName name="QBREPORTCOMPARECOL_PCTCOL" localSheetId="2">FALSE</definedName>
    <definedName name="QBREPORTCOMPARECOL_PCTCOL" localSheetId="5">FALSE</definedName>
    <definedName name="QBREPORTCOMPARECOL_PCTCOL" localSheetId="3">FALSE</definedName>
    <definedName name="QBREPORTCOMPARECOL_PCTCOL" localSheetId="4">FALSE</definedName>
    <definedName name="QBREPORTCOMPARECOL_PCTEXPENSE" localSheetId="1">FALSE</definedName>
    <definedName name="QBREPORTCOMPARECOL_PCTEXPENSE" localSheetId="2">FALSE</definedName>
    <definedName name="QBREPORTCOMPARECOL_PCTEXPENSE" localSheetId="5">FALSE</definedName>
    <definedName name="QBREPORTCOMPARECOL_PCTEXPENSE" localSheetId="3">FALSE</definedName>
    <definedName name="QBREPORTCOMPARECOL_PCTEXPENSE" localSheetId="4">FALSE</definedName>
    <definedName name="QBREPORTCOMPARECOL_PCTINCOME" localSheetId="1">FALSE</definedName>
    <definedName name="QBREPORTCOMPARECOL_PCTINCOME" localSheetId="2">FALSE</definedName>
    <definedName name="QBREPORTCOMPARECOL_PCTINCOME" localSheetId="5">FALSE</definedName>
    <definedName name="QBREPORTCOMPARECOL_PCTINCOME" localSheetId="3">FALSE</definedName>
    <definedName name="QBREPORTCOMPARECOL_PCTINCOME" localSheetId="4">FALSE</definedName>
    <definedName name="QBREPORTCOMPARECOL_PCTOFSALES" localSheetId="1">FALSE</definedName>
    <definedName name="QBREPORTCOMPARECOL_PCTOFSALES" localSheetId="2">FALSE</definedName>
    <definedName name="QBREPORTCOMPARECOL_PCTOFSALES" localSheetId="5">FALSE</definedName>
    <definedName name="QBREPORTCOMPARECOL_PCTOFSALES" localSheetId="3">FALSE</definedName>
    <definedName name="QBREPORTCOMPARECOL_PCTOFSALES" localSheetId="4">FALSE</definedName>
    <definedName name="QBREPORTCOMPARECOL_PCTROW" localSheetId="1">FALSE</definedName>
    <definedName name="QBREPORTCOMPARECOL_PCTROW" localSheetId="2">FALSE</definedName>
    <definedName name="QBREPORTCOMPARECOL_PCTROW" localSheetId="5">FALSE</definedName>
    <definedName name="QBREPORTCOMPARECOL_PCTROW" localSheetId="3">FALSE</definedName>
    <definedName name="QBREPORTCOMPARECOL_PCTROW" localSheetId="4">FALSE</definedName>
    <definedName name="QBREPORTCOMPARECOL_PPDIFF" localSheetId="1">FALSE</definedName>
    <definedName name="QBREPORTCOMPARECOL_PPDIFF" localSheetId="2">FALSE</definedName>
    <definedName name="QBREPORTCOMPARECOL_PPDIFF" localSheetId="5">FALSE</definedName>
    <definedName name="QBREPORTCOMPARECOL_PPDIFF" localSheetId="3">FALSE</definedName>
    <definedName name="QBREPORTCOMPARECOL_PPDIFF" localSheetId="4">FALSE</definedName>
    <definedName name="QBREPORTCOMPARECOL_PPPCT" localSheetId="1">FALSE</definedName>
    <definedName name="QBREPORTCOMPARECOL_PPPCT" localSheetId="2">FALSE</definedName>
    <definedName name="QBREPORTCOMPARECOL_PPPCT" localSheetId="5">FALSE</definedName>
    <definedName name="QBREPORTCOMPARECOL_PPPCT" localSheetId="3">FALSE</definedName>
    <definedName name="QBREPORTCOMPARECOL_PPPCT" localSheetId="4">FALSE</definedName>
    <definedName name="QBREPORTCOMPARECOL_PREVPERIOD" localSheetId="1">FALSE</definedName>
    <definedName name="QBREPORTCOMPARECOL_PREVPERIOD" localSheetId="2">FALSE</definedName>
    <definedName name="QBREPORTCOMPARECOL_PREVPERIOD" localSheetId="5">FALSE</definedName>
    <definedName name="QBREPORTCOMPARECOL_PREVPERIOD" localSheetId="3">FALSE</definedName>
    <definedName name="QBREPORTCOMPARECOL_PREVPERIOD" localSheetId="4">FALSE</definedName>
    <definedName name="QBREPORTCOMPARECOL_PREVYEAR" localSheetId="1">TRUE</definedName>
    <definedName name="QBREPORTCOMPARECOL_PREVYEAR" localSheetId="2">FALSE</definedName>
    <definedName name="QBREPORTCOMPARECOL_PREVYEAR" localSheetId="5">FALSE</definedName>
    <definedName name="QBREPORTCOMPARECOL_PREVYEAR" localSheetId="3">TRUE</definedName>
    <definedName name="QBREPORTCOMPARECOL_PREVYEAR" localSheetId="4">TRUE</definedName>
    <definedName name="QBREPORTCOMPARECOL_PYDIFF" localSheetId="1">TRUE</definedName>
    <definedName name="QBREPORTCOMPARECOL_PYDIFF" localSheetId="2">FALSE</definedName>
    <definedName name="QBREPORTCOMPARECOL_PYDIFF" localSheetId="5">FALSE</definedName>
    <definedName name="QBREPORTCOMPARECOL_PYDIFF" localSheetId="3">TRUE</definedName>
    <definedName name="QBREPORTCOMPARECOL_PYDIFF" localSheetId="4">TRUE</definedName>
    <definedName name="QBREPORTCOMPARECOL_PYPCT" localSheetId="1">FALSE</definedName>
    <definedName name="QBREPORTCOMPARECOL_PYPCT" localSheetId="2">FALSE</definedName>
    <definedName name="QBREPORTCOMPARECOL_PYPCT" localSheetId="5">FALSE</definedName>
    <definedName name="QBREPORTCOMPARECOL_PYPCT" localSheetId="3">FALSE</definedName>
    <definedName name="QBREPORTCOMPARECOL_PYPCT" localSheetId="4">FALSE</definedName>
    <definedName name="QBREPORTCOMPARECOL_QTY" localSheetId="1">FALSE</definedName>
    <definedName name="QBREPORTCOMPARECOL_QTY" localSheetId="2">FALSE</definedName>
    <definedName name="QBREPORTCOMPARECOL_QTY" localSheetId="5">FALSE</definedName>
    <definedName name="QBREPORTCOMPARECOL_QTY" localSheetId="3">FALSE</definedName>
    <definedName name="QBREPORTCOMPARECOL_QTY" localSheetId="4">FALSE</definedName>
    <definedName name="QBREPORTCOMPARECOL_RATE" localSheetId="1">FALSE</definedName>
    <definedName name="QBREPORTCOMPARECOL_RATE" localSheetId="2">FALSE</definedName>
    <definedName name="QBREPORTCOMPARECOL_RATE" localSheetId="5">FALSE</definedName>
    <definedName name="QBREPORTCOMPARECOL_RATE" localSheetId="3">FALSE</definedName>
    <definedName name="QBREPORTCOMPARECOL_RATE" localSheetId="4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1">FALSE</definedName>
    <definedName name="QBREPORTCOMPARECOL_TRIPMILES" localSheetId="2">FALSE</definedName>
    <definedName name="QBREPORTCOMPARECOL_TRIPMILES" localSheetId="5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4">FALSE</definedName>
    <definedName name="QBREPORTCOMPARECOL_YTD" localSheetId="1">FALSE</definedName>
    <definedName name="QBREPORTCOMPARECOL_YTD" localSheetId="2">FALSE</definedName>
    <definedName name="QBREPORTCOMPARECOL_YTD" localSheetId="5">FALSE</definedName>
    <definedName name="QBREPORTCOMPARECOL_YTD" localSheetId="3">FALSE</definedName>
    <definedName name="QBREPORTCOMPARECOL_YTD" localSheetId="4">FALSE</definedName>
    <definedName name="QBREPORTCOMPARECOL_YTDBUDGET" localSheetId="1">FALSE</definedName>
    <definedName name="QBREPORTCOMPARECOL_YTDBUDGET" localSheetId="2">FALSE</definedName>
    <definedName name="QBREPORTCOMPARECOL_YTDBUDGET" localSheetId="5">FALSE</definedName>
    <definedName name="QBREPORTCOMPARECOL_YTDBUDGET" localSheetId="3">FALSE</definedName>
    <definedName name="QBREPORTCOMPARECOL_YTDBUDGET" localSheetId="4">FALSE</definedName>
    <definedName name="QBREPORTCOMPARECOL_YTDPCT" localSheetId="1">FALSE</definedName>
    <definedName name="QBREPORTCOMPARECOL_YTDPCT" localSheetId="2">FALSE</definedName>
    <definedName name="QBREPORTCOMPARECOL_YTDPCT" localSheetId="5">FALSE</definedName>
    <definedName name="QBREPORTCOMPARECOL_YTDPCT" localSheetId="3">FALSE</definedName>
    <definedName name="QBREPORTCOMPARECOL_YTDPCT" localSheetId="4">FALSE</definedName>
    <definedName name="QBREPORTROWAXIS" localSheetId="1">9</definedName>
    <definedName name="QBREPORTROWAXIS" localSheetId="2">11</definedName>
    <definedName name="QBREPORTROWAXIS" localSheetId="5">77</definedName>
    <definedName name="QBREPORTROWAXIS" localSheetId="3">11</definedName>
    <definedName name="QBREPORTROWAXIS" localSheetId="4">11</definedName>
    <definedName name="QBREPORTSUBCOLAXIS" localSheetId="1">24</definedName>
    <definedName name="QBREPORTSUBCOLAXIS" localSheetId="2">24</definedName>
    <definedName name="QBREPORTSUBCOLAXIS" localSheetId="5">0</definedName>
    <definedName name="QBREPORTSUBCOLAXIS" localSheetId="3">24</definedName>
    <definedName name="QBREPORTSUBCOLAXIS" localSheetId="4">24</definedName>
    <definedName name="QBREPORTTYPE" localSheetId="1">6</definedName>
    <definedName name="QBREPORTTYPE" localSheetId="2">288</definedName>
    <definedName name="QBREPORTTYPE" localSheetId="5">238</definedName>
    <definedName name="QBREPORTTYPE" localSheetId="3">1</definedName>
    <definedName name="QBREPORTTYPE" localSheetId="4">1</definedName>
    <definedName name="QBROWHEADERS" localSheetId="1">5</definedName>
    <definedName name="QBROWHEADERS" localSheetId="2">5</definedName>
    <definedName name="QBROWHEADERS" localSheetId="5">5</definedName>
    <definedName name="QBROWHEADERS" localSheetId="3">4</definedName>
    <definedName name="QBROWHEADERS" localSheetId="4">4</definedName>
    <definedName name="QBSTARTDATE" localSheetId="1">20220601</definedName>
    <definedName name="QBSTARTDATE" localSheetId="2">20220601</definedName>
    <definedName name="QBSTARTDATE" localSheetId="5">20220601</definedName>
    <definedName name="QBSTARTDATE" localSheetId="3">20220601</definedName>
    <definedName name="QBSTARTDATE" localSheetId="4">20210701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10" l="1"/>
  <c r="F45" i="10"/>
  <c r="F44" i="10"/>
  <c r="F43" i="10"/>
  <c r="F42" i="10"/>
  <c r="F41" i="10"/>
  <c r="D46" i="10"/>
  <c r="D45" i="10"/>
  <c r="D44" i="10"/>
  <c r="D43" i="10"/>
  <c r="D42" i="10"/>
  <c r="D41" i="10"/>
  <c r="F31" i="10"/>
  <c r="F30" i="10"/>
  <c r="F29" i="10"/>
  <c r="F28" i="10"/>
  <c r="F27" i="10"/>
  <c r="F26" i="10"/>
  <c r="F15" i="10"/>
  <c r="F14" i="10"/>
  <c r="F13" i="10"/>
  <c r="F12" i="10"/>
  <c r="F11" i="10"/>
  <c r="F10" i="10"/>
  <c r="D15" i="10"/>
  <c r="D31" i="10" s="1"/>
  <c r="G31" i="10" s="1"/>
  <c r="J102" i="8"/>
  <c r="H102" i="8"/>
  <c r="F102" i="8"/>
  <c r="D14" i="10"/>
  <c r="D13" i="10"/>
  <c r="D29" i="10" s="1"/>
  <c r="D12" i="10"/>
  <c r="D28" i="10" s="1"/>
  <c r="D11" i="10"/>
  <c r="D27" i="10" s="1"/>
  <c r="D10" i="10"/>
  <c r="D26" i="10" s="1"/>
  <c r="G6" i="10"/>
  <c r="G5" i="10"/>
  <c r="I21" i="3"/>
  <c r="G21" i="3"/>
  <c r="E21" i="3"/>
  <c r="I20" i="1"/>
  <c r="G20" i="1"/>
  <c r="E20" i="1"/>
  <c r="F20" i="7"/>
  <c r="G41" i="10" l="1"/>
  <c r="G14" i="10"/>
  <c r="G29" i="10"/>
  <c r="G26" i="10"/>
  <c r="G44" i="10"/>
  <c r="D30" i="10"/>
  <c r="G30" i="10" s="1"/>
  <c r="G11" i="10"/>
  <c r="G45" i="10"/>
  <c r="G10" i="10"/>
  <c r="G15" i="10"/>
  <c r="G42" i="10"/>
  <c r="G46" i="10"/>
  <c r="G43" i="10"/>
  <c r="G28" i="10"/>
  <c r="G27" i="10"/>
  <c r="G13" i="10"/>
  <c r="G12" i="10"/>
  <c r="J100" i="8" l="1"/>
  <c r="H100" i="8"/>
  <c r="F100" i="8"/>
  <c r="J99" i="8"/>
  <c r="H99" i="8"/>
  <c r="F99" i="8"/>
  <c r="J98" i="8"/>
  <c r="H98" i="8"/>
  <c r="F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2" i="8"/>
  <c r="H82" i="8"/>
  <c r="F82" i="8"/>
  <c r="J81" i="8"/>
  <c r="J80" i="8"/>
  <c r="J79" i="8"/>
  <c r="J78" i="8"/>
  <c r="J76" i="8"/>
  <c r="H76" i="8"/>
  <c r="F76" i="8"/>
  <c r="J75" i="8"/>
  <c r="J74" i="8"/>
  <c r="J73" i="8"/>
  <c r="J72" i="8"/>
  <c r="J71" i="8"/>
  <c r="J70" i="8"/>
  <c r="J69" i="8"/>
  <c r="J68" i="8"/>
  <c r="J67" i="8"/>
  <c r="J66" i="8"/>
  <c r="J64" i="8"/>
  <c r="H64" i="8"/>
  <c r="F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7" i="8"/>
  <c r="H47" i="8"/>
  <c r="F47" i="8"/>
  <c r="J46" i="8"/>
  <c r="J45" i="8"/>
  <c r="J44" i="8"/>
  <c r="J43" i="8"/>
  <c r="J42" i="8"/>
  <c r="J41" i="8"/>
  <c r="J40" i="8"/>
  <c r="J38" i="8"/>
  <c r="H38" i="8"/>
  <c r="F38" i="8"/>
  <c r="J37" i="8"/>
  <c r="J36" i="8"/>
  <c r="J35" i="8"/>
  <c r="J34" i="8"/>
  <c r="J33" i="8"/>
  <c r="J32" i="8"/>
  <c r="J31" i="8"/>
  <c r="J30" i="8"/>
  <c r="J29" i="8"/>
  <c r="J27" i="8"/>
  <c r="H27" i="8"/>
  <c r="F27" i="8"/>
  <c r="J25" i="8"/>
  <c r="J24" i="8"/>
  <c r="J23" i="8"/>
  <c r="J22" i="8"/>
  <c r="J19" i="8"/>
  <c r="H19" i="8"/>
  <c r="F19" i="8"/>
  <c r="J18" i="8"/>
  <c r="H18" i="8"/>
  <c r="F18" i="8"/>
  <c r="J17" i="8"/>
  <c r="J16" i="8"/>
  <c r="H16" i="8"/>
  <c r="F16" i="8"/>
  <c r="J15" i="8"/>
  <c r="J14" i="8"/>
  <c r="J13" i="8"/>
  <c r="J11" i="8"/>
  <c r="H11" i="8"/>
  <c r="F11" i="8"/>
  <c r="J10" i="8"/>
  <c r="J9" i="8"/>
  <c r="J8" i="8"/>
  <c r="J7" i="8"/>
  <c r="J6" i="8"/>
  <c r="J4" i="8"/>
  <c r="F29" i="7"/>
  <c r="F15" i="7"/>
  <c r="J63" i="5"/>
  <c r="H63" i="5"/>
  <c r="F63" i="5"/>
  <c r="J62" i="5"/>
  <c r="H62" i="5"/>
  <c r="F62" i="5"/>
  <c r="J61" i="5"/>
  <c r="J60" i="5"/>
  <c r="J58" i="5"/>
  <c r="H58" i="5"/>
  <c r="F58" i="5"/>
  <c r="J57" i="5"/>
  <c r="H57" i="5"/>
  <c r="F57" i="5"/>
  <c r="J56" i="5"/>
  <c r="J55" i="5"/>
  <c r="J54" i="5"/>
  <c r="J53" i="5"/>
  <c r="J52" i="5"/>
  <c r="J51" i="5"/>
  <c r="J50" i="5"/>
  <c r="J49" i="5"/>
  <c r="J48" i="5"/>
  <c r="J47" i="5"/>
  <c r="J46" i="5"/>
  <c r="J44" i="5"/>
  <c r="H44" i="5"/>
  <c r="F44" i="5"/>
  <c r="J43" i="5"/>
  <c r="H43" i="5"/>
  <c r="F43" i="5"/>
  <c r="J42" i="5"/>
  <c r="J41" i="5"/>
  <c r="J40" i="5"/>
  <c r="J39" i="5"/>
  <c r="J38" i="5"/>
  <c r="J37" i="5"/>
  <c r="J36" i="5"/>
  <c r="J34" i="5"/>
  <c r="H34" i="5"/>
  <c r="F34" i="5"/>
  <c r="J33" i="5"/>
  <c r="J28" i="5"/>
  <c r="H28" i="5"/>
  <c r="F28" i="5"/>
  <c r="J27" i="5"/>
  <c r="H27" i="5"/>
  <c r="F27" i="5"/>
  <c r="J26" i="5"/>
  <c r="J25" i="5"/>
  <c r="J24" i="5"/>
  <c r="J22" i="5"/>
  <c r="J21" i="5"/>
  <c r="H21" i="5"/>
  <c r="F21" i="5"/>
  <c r="J20" i="5"/>
  <c r="H20" i="5"/>
  <c r="F20" i="5"/>
  <c r="J19" i="5"/>
  <c r="J18" i="5"/>
  <c r="J17" i="5"/>
  <c r="J16" i="5"/>
  <c r="J15" i="5"/>
  <c r="J14" i="5"/>
  <c r="J13" i="5"/>
  <c r="J12" i="5"/>
  <c r="J10" i="5"/>
  <c r="H10" i="5"/>
  <c r="F10" i="5"/>
  <c r="J9" i="5"/>
  <c r="J7" i="5"/>
  <c r="H7" i="5"/>
  <c r="F7" i="5"/>
  <c r="J6" i="5"/>
  <c r="I19" i="3"/>
  <c r="G19" i="3"/>
  <c r="E19" i="3"/>
  <c r="I18" i="3"/>
  <c r="G18" i="3"/>
  <c r="E18" i="3"/>
  <c r="I17" i="3"/>
  <c r="I16" i="3"/>
  <c r="I15" i="3"/>
  <c r="I14" i="3"/>
  <c r="I13" i="3"/>
  <c r="I12" i="3"/>
  <c r="I11" i="3"/>
  <c r="I9" i="3"/>
  <c r="G9" i="3"/>
  <c r="E9" i="3"/>
  <c r="I8" i="3"/>
  <c r="G8" i="3"/>
  <c r="E8" i="3"/>
  <c r="I7" i="3"/>
  <c r="I6" i="3"/>
  <c r="I5" i="3"/>
  <c r="I4" i="3"/>
  <c r="I18" i="1"/>
  <c r="G18" i="1"/>
  <c r="E18" i="1"/>
  <c r="I17" i="1"/>
  <c r="G17" i="1"/>
  <c r="E17" i="1"/>
  <c r="I16" i="1"/>
  <c r="I15" i="1"/>
  <c r="I14" i="1"/>
  <c r="I13" i="1"/>
  <c r="I12" i="1"/>
  <c r="I11" i="1"/>
  <c r="I10" i="1"/>
  <c r="I8" i="1"/>
  <c r="G8" i="1"/>
  <c r="E8" i="1"/>
  <c r="I7" i="1"/>
  <c r="G7" i="1"/>
  <c r="E7" i="1"/>
  <c r="I6" i="1"/>
  <c r="I5" i="1"/>
  <c r="I4" i="1"/>
  <c r="F30" i="7" l="1"/>
  <c r="F32" i="7" s="1"/>
</calcChain>
</file>

<file path=xl/sharedStrings.xml><?xml version="1.0" encoding="utf-8"?>
<sst xmlns="http://schemas.openxmlformats.org/spreadsheetml/2006/main" count="339" uniqueCount="229">
  <si>
    <t>Jun 22</t>
  </si>
  <si>
    <t>Jun 21</t>
  </si>
  <si>
    <t>$ Change</t>
  </si>
  <si>
    <t>Income</t>
  </si>
  <si>
    <t>4005 · Donations</t>
  </si>
  <si>
    <t>4900 · Other Income</t>
  </si>
  <si>
    <t>4990 · ReStore Sales</t>
  </si>
  <si>
    <t>Total Income</t>
  </si>
  <si>
    <t>Gross Profit</t>
  </si>
  <si>
    <t>Expense</t>
  </si>
  <si>
    <t>5000 · Program Payroll &amp; Benefits</t>
  </si>
  <si>
    <t>5199 · Program-Cost of Homes</t>
  </si>
  <si>
    <t>5300 · Habitat Repairs</t>
  </si>
  <si>
    <t>5500 · General and Administrative</t>
  </si>
  <si>
    <t>7000 · Development</t>
  </si>
  <si>
    <t>9000 · ReStore Payroll Expense</t>
  </si>
  <si>
    <t>9200 · ReStore Operating Expenses</t>
  </si>
  <si>
    <t>Total Expense</t>
  </si>
  <si>
    <t>Net Income</t>
  </si>
  <si>
    <t>Jul '21 - Jun 22</t>
  </si>
  <si>
    <t>Jul '20 - Jun 21</t>
  </si>
  <si>
    <t>4000 · Gross Sales of Homes</t>
  </si>
  <si>
    <t>Jun 30, 22</t>
  </si>
  <si>
    <t>Jun 30, 21</t>
  </si>
  <si>
    <t>ASSETS</t>
  </si>
  <si>
    <t>Current Assets</t>
  </si>
  <si>
    <t>Checking/Savings</t>
  </si>
  <si>
    <t>1000 · Cash</t>
  </si>
  <si>
    <t>Total Checking/Savings</t>
  </si>
  <si>
    <t>Accounts Receivable</t>
  </si>
  <si>
    <t>1202 · *Accounts Receivable</t>
  </si>
  <si>
    <t>Total Accounts Receivable</t>
  </si>
  <si>
    <t>Other Current Assets</t>
  </si>
  <si>
    <t>1201 · Construction in Progress</t>
  </si>
  <si>
    <t>1205 · Other Receivable</t>
  </si>
  <si>
    <t>1206 · Mortgages Receivable Curr Port</t>
  </si>
  <si>
    <t>1207 · Less Current Portion-NR Homeown</t>
  </si>
  <si>
    <t>1208 · Pledge Receivable-Current Porti</t>
  </si>
  <si>
    <t>1402 · Inventory-Donated</t>
  </si>
  <si>
    <t>1404 · Inventory Reserve</t>
  </si>
  <si>
    <t>1405 · Land Inventory</t>
  </si>
  <si>
    <t>Total Other Current Assets</t>
  </si>
  <si>
    <t>Total Current Assets</t>
  </si>
  <si>
    <t>Fixed Assets</t>
  </si>
  <si>
    <t>Other Assets</t>
  </si>
  <si>
    <t>1600 · Mortgages Receivable</t>
  </si>
  <si>
    <t>1999 · Unamortized Mortgage Discount</t>
  </si>
  <si>
    <t>2001 · Pledge Receivable-Current Port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</si>
  <si>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</si>
  <si>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</si>
  <si>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</si>
  <si>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</si>
  <si>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</si>
  <si>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</si>
  <si>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2100 · Accounts Payable</t>
  </si>
  <si>
    <t>Total Accounts Payable</t>
  </si>
  <si>
    <t>Other Current Liabilities</t>
  </si>
  <si>
    <t>Payroll liabilities</t>
  </si>
  <si>
    <t>2208 · Accrued Interest</t>
  </si>
  <si>
    <t>2209 · Accrued Salaries</t>
  </si>
  <si>
    <t>2411 · City of Hickory Loan</t>
  </si>
  <si>
    <t>2605.5 · Current Portion LTD</t>
  </si>
  <si>
    <t>2608 · NP Line of Credit</t>
  </si>
  <si>
    <t>2609 · WPCOG 400,000 Loan</t>
  </si>
  <si>
    <t>Total Other Current Liabilities</t>
  </si>
  <si>
    <t>Total Current Liabilities</t>
  </si>
  <si>
    <t>Long Term Liabilities</t>
  </si>
  <si>
    <t>2400 · Note Payable HHI 2014</t>
  </si>
  <si>
    <t>2402 · Note payable BB&amp;T</t>
  </si>
  <si>
    <t>2417 · N/P PPP Loan #2</t>
  </si>
  <si>
    <t>2419 · City of Hickory-CBD loan</t>
  </si>
  <si>
    <t>2601 · NP City of Hickory 136 3rd Ave</t>
  </si>
  <si>
    <t>2602 · Note payble Peoples Bank</t>
  </si>
  <si>
    <t>2603 · BB&amp;T Term (old Loc)</t>
  </si>
  <si>
    <t>2605.1 · Less Current Portion LTD</t>
  </si>
  <si>
    <t>2606 · NP-City of Hickory - roof loan</t>
  </si>
  <si>
    <t>2607 · Paul Thompson Loan</t>
  </si>
  <si>
    <t>2610 · Unamortized  Discount on LTD</t>
  </si>
  <si>
    <t>Total Long Term Liabilities</t>
  </si>
  <si>
    <t>Total Liabilities</t>
  </si>
  <si>
    <t>Equity</t>
  </si>
  <si>
    <t>2650 · Retained Earnings</t>
  </si>
  <si>
    <t>Total Equity</t>
  </si>
  <si>
    <t>TOTAL LIABILITIES &amp; EQUITY</t>
  </si>
  <si>
    <t>OPERATING ACTIVITIES</t>
  </si>
  <si>
    <t>Adjustments to reconcile Net Income</t>
  </si>
  <si>
    <t>to net cash provided by operations:</t>
  </si>
  <si>
    <t>2101 · Other Liabilities</t>
  </si>
  <si>
    <t>Net cash provided by Operating Activities</t>
  </si>
  <si>
    <t>INVESTING ACTIVITIES</t>
  </si>
  <si>
    <t>1407 · Buildings</t>
  </si>
  <si>
    <t>1409 · Computer Equipment</t>
  </si>
  <si>
    <t>Net cash provided by Investing Activities</t>
  </si>
  <si>
    <t>FINANCING ACTIVITIES</t>
  </si>
  <si>
    <t>Net cash provided by Financing Activities</t>
  </si>
  <si>
    <t>Net cash increase for period</t>
  </si>
  <si>
    <t>Cash at beginning of period</t>
  </si>
  <si>
    <t>Cash at end of period</t>
  </si>
  <si>
    <t>Budget</t>
  </si>
  <si>
    <t>$ Over Budget</t>
  </si>
  <si>
    <t>4010 · Individual Donations</t>
  </si>
  <si>
    <t>4100 · Church Donations</t>
  </si>
  <si>
    <t>4200 · Corporation Donations</t>
  </si>
  <si>
    <t>4300 · Foundation/Grant Donations</t>
  </si>
  <si>
    <t>4450 · Gifts in Kind Donations</t>
  </si>
  <si>
    <t>Total 4005 · Donations</t>
  </si>
  <si>
    <t>4902 · Cash Purhcase Discounts</t>
  </si>
  <si>
    <t>Interest Income</t>
  </si>
  <si>
    <t>4900 · Other Income - Other</t>
  </si>
  <si>
    <t>Total 4900 · Other Income</t>
  </si>
  <si>
    <t>5002 · Program Salaries and wages</t>
  </si>
  <si>
    <t>5020 · Program Payroll Taxes</t>
  </si>
  <si>
    <t>5040 · Program-IRA Matching</t>
  </si>
  <si>
    <t>5043 · Program-Insurance</t>
  </si>
  <si>
    <t>5000 · Program Payroll &amp; Benefits - Other</t>
  </si>
  <si>
    <t>Total 5000 · Program Payroll &amp; Benefits</t>
  </si>
  <si>
    <t>5200 · Const-Direct Cost of Homes</t>
  </si>
  <si>
    <t>5210 · Warranty Repairs</t>
  </si>
  <si>
    <t>5215 · Closing Costs</t>
  </si>
  <si>
    <t>5510 · Hospitality</t>
  </si>
  <si>
    <t>5560 · Equip Maint &amp; Repair</t>
  </si>
  <si>
    <t>5655 · Supplies</t>
  </si>
  <si>
    <t>5665 · Sales Tax Paid</t>
  </si>
  <si>
    <t>5680 · Vehicle Expenses</t>
  </si>
  <si>
    <t>5695 · Workers Comp-Non Employee</t>
  </si>
  <si>
    <t>Total 5199 · Program-Cost of Homes</t>
  </si>
  <si>
    <t>5302 · Salaries and Wages</t>
  </si>
  <si>
    <t>5320 · Payroll Taxes</t>
  </si>
  <si>
    <t>5330 · IRA Matching</t>
  </si>
  <si>
    <t>5343 · Insurance</t>
  </si>
  <si>
    <t>5354 · Project expenses</t>
  </si>
  <si>
    <t>5355 · Supplies</t>
  </si>
  <si>
    <t>5380 · Vehicle expense</t>
  </si>
  <si>
    <t>Total 5300 · Habitat Repairs</t>
  </si>
  <si>
    <t>5540 · Dues &amp; Fees</t>
  </si>
  <si>
    <t>5550 · Computer Supp &amp; Equip</t>
  </si>
  <si>
    <t>5562 · Site-Taxes &amp; other</t>
  </si>
  <si>
    <t>5565 · Equip Rentals</t>
  </si>
  <si>
    <t>5583 · Insurance-General</t>
  </si>
  <si>
    <t>5590 · Interest</t>
  </si>
  <si>
    <t>5595 · Building Maint &amp; Repair</t>
  </si>
  <si>
    <t>5601 · Travel Expense</t>
  </si>
  <si>
    <t>5610 · Other Expenses</t>
  </si>
  <si>
    <t>5630 · Mortgage Servicing Expense</t>
  </si>
  <si>
    <t>5635 · Postage/Freight</t>
  </si>
  <si>
    <t>5645 · Professional Fees</t>
  </si>
  <si>
    <t>5660 · Office Supplies</t>
  </si>
  <si>
    <t>5685 · Utilities</t>
  </si>
  <si>
    <t>6500 · Family Services</t>
  </si>
  <si>
    <t>Total 5500 · General and Administrative</t>
  </si>
  <si>
    <t>7510 · Dev-Hospitality</t>
  </si>
  <si>
    <t>7520 · Dev-Trng/Prof Dev</t>
  </si>
  <si>
    <t>7540 · Dev-Fees &amp; Memberships</t>
  </si>
  <si>
    <t>7570 · Dev-Event Costs</t>
  </si>
  <si>
    <t>7575 · Dev- Software expenses</t>
  </si>
  <si>
    <t>7600 · Dev-Mileage Reimbursement</t>
  </si>
  <si>
    <t>7635 · Dev-Postage</t>
  </si>
  <si>
    <t>7640 · Dev-Marketing &amp; Media</t>
  </si>
  <si>
    <t>7660 · Dev-Office Supplies</t>
  </si>
  <si>
    <t>7890 · Dev- Consulting</t>
  </si>
  <si>
    <t>Total 7000 · Development</t>
  </si>
  <si>
    <t>9002 · ReStore-Salaries and wages</t>
  </si>
  <si>
    <t>9020 · ReStore-Payroll Taxes</t>
  </si>
  <si>
    <t>9040 · ReStore-IRA Matching</t>
  </si>
  <si>
    <t>9043 · ReStore-Insurance Benefits</t>
  </si>
  <si>
    <t>Total 9000 · ReStore Payroll Expense</t>
  </si>
  <si>
    <t>9301 · Restore workshop supplies</t>
  </si>
  <si>
    <t>9505 · ReStore-Bank Charges &amp; Fees</t>
  </si>
  <si>
    <t>9560 · ReStore- General Maintenance</t>
  </si>
  <si>
    <t>9583 · ReStore-Insurance-General</t>
  </si>
  <si>
    <t>9588 · ReStore-Interest Expense</t>
  </si>
  <si>
    <t>9590 · ReStore other purchases</t>
  </si>
  <si>
    <t>9610 · ReStore-Other Expense</t>
  </si>
  <si>
    <t>9625 · ReStore-Advertising</t>
  </si>
  <si>
    <t>9645 · ReStore-Professional Fees</t>
  </si>
  <si>
    <t>9660 · ReStore-Office &amp; Tool Supplies</t>
  </si>
  <si>
    <t>9666 · ReStore-Sales Tax Collected</t>
  </si>
  <si>
    <t>9680 · ReStore-Vehicle Expense</t>
  </si>
  <si>
    <t>9685 · ReStore-Utilities</t>
  </si>
  <si>
    <t>9690 · ReStore-Volunteer Hospitality</t>
  </si>
  <si>
    <t>Total 9200 · ReStore Operating Expenses</t>
  </si>
  <si>
    <t>Habitat For Humanity of Catawba Valley, Inc.</t>
  </si>
  <si>
    <t>Board Summary Report</t>
  </si>
  <si>
    <t>Total Cash balance for the month (Restricted and Unrestricted)</t>
  </si>
  <si>
    <t>Cash increase (decrease) for the month</t>
  </si>
  <si>
    <t>Budget vs Actual</t>
  </si>
  <si>
    <t>Current month Actual</t>
  </si>
  <si>
    <t>Current month Budget</t>
  </si>
  <si>
    <t>Increase (Decrease)</t>
  </si>
  <si>
    <t>Total Expenses</t>
  </si>
  <si>
    <t xml:space="preserve">Net Income (loss) for the month </t>
  </si>
  <si>
    <t>β</t>
  </si>
  <si>
    <t>Contributions</t>
  </si>
  <si>
    <t>ξ</t>
  </si>
  <si>
    <t>Restore Sales</t>
  </si>
  <si>
    <t>Net income ReStore</t>
  </si>
  <si>
    <t>#</t>
  </si>
  <si>
    <t>Budget included two homes sold</t>
  </si>
  <si>
    <t>Ѳ</t>
  </si>
  <si>
    <t>Increase in contract labor and computer maintenance</t>
  </si>
  <si>
    <t>Monthly Comparison</t>
  </si>
  <si>
    <t>Prior year month</t>
  </si>
  <si>
    <t>Net income (loss)  ReStore</t>
  </si>
  <si>
    <t>ReStore sales and net income increased from prior year</t>
  </si>
  <si>
    <t>Repair project expenses down from prior year</t>
  </si>
  <si>
    <t>%</t>
  </si>
  <si>
    <t>YTD Comparison</t>
  </si>
  <si>
    <t>Current YTD</t>
  </si>
  <si>
    <t>Prior year YTD</t>
  </si>
  <si>
    <t>Net Income (loss) for the year</t>
  </si>
  <si>
    <t>Contributions similar to prior year - Excluding a significant individual gift &amp; city pledge</t>
  </si>
  <si>
    <t>Repair project expenses up from prior year</t>
  </si>
  <si>
    <t>Increase in dues, interest and utilities</t>
  </si>
  <si>
    <t xml:space="preserve">2200 · Payroll liabilities:2201 </t>
  </si>
  <si>
    <t>2604 · WPCOG</t>
  </si>
  <si>
    <t>Net Income ReStore</t>
  </si>
  <si>
    <t>NetInocome ReStore</t>
  </si>
  <si>
    <t xml:space="preserve">Contributions over budget due to several foundation funding </t>
  </si>
  <si>
    <t>ReStore sales and net income similar to budget budget except for the additional purchases</t>
  </si>
  <si>
    <t>Year end audit bill and other services included in monthly budgeted amounts</t>
  </si>
  <si>
    <t>Expenses related to mowing</t>
  </si>
  <si>
    <t>@</t>
  </si>
  <si>
    <t>µ</t>
  </si>
  <si>
    <t>Other income includes payoff of second mortgage</t>
  </si>
  <si>
    <t>Contributions similar to prior year except for the recording of GIK for shingles</t>
  </si>
  <si>
    <t>Other income includes forgiveness of PPP Loan</t>
  </si>
  <si>
    <t>Increase in contract labor and computer maintenance and additional purchases</t>
  </si>
  <si>
    <t>Prior year included entry for shingles donated to another organization</t>
  </si>
  <si>
    <t>Increase in sales tax, bank fees and additional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</si>
</sst>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\-#,##0.0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theme="7" tint="-0.249977111117893"/>
      <name val="Calibri"/>
      <family val="2"/>
    </font>
    <font>
      <b/>
      <sz val="11"/>
      <color rgb="FF00B050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7030A0"/>
      <name val="Calibri"/>
      <family val="2"/>
    </font>
    <font>
      <b/>
      <sz val="11"/>
      <color theme="6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2" fillId="0" borderId="6" xfId="0" applyNumberFormat="1" applyFont="1" applyBorder="1"/>
    <xf numFmtId="49" fontId="1" fillId="0" borderId="1" xfId="0" applyNumberFormat="1" applyFont="1" applyBorder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left"/>
    </xf>
    <xf numFmtId="43" fontId="4" fillId="0" borderId="0" xfId="2" applyFont="1"/>
    <xf numFmtId="0" fontId="0" fillId="2" borderId="0" xfId="0" applyFill="1"/>
    <xf numFmtId="165" fontId="4" fillId="2" borderId="0" xfId="2" applyNumberFormat="1" applyFont="1" applyFill="1"/>
    <xf numFmtId="165" fontId="0" fillId="2" borderId="0" xfId="0" applyNumberFormat="1" applyFill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 wrapText="1"/>
    </xf>
    <xf numFmtId="165" fontId="4" fillId="0" borderId="0" xfId="2" applyNumberFormat="1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top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8" fillId="0" borderId="0" xfId="0" applyFont="1"/>
    <xf numFmtId="43" fontId="4" fillId="0" borderId="7" xfId="2" applyFont="1" applyFill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Comma" xfId="2" builtinId="3"/>
    <cellStyle name="Normal" xfId="0" builtinId="0"/>
    <cellStyle name="Normal 2" xfId="1" xr:uid="{D79EBB4C-2618-4E25-99E5-2433DF0CAB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111111111111109E-2"/>
          <c:y val="0.21747703412073491"/>
          <c:w val="0.93888888888888888"/>
          <c:h val="0.69827172645086033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('monthly comparison'!$E$2,'monthly comparison'!$G$2)</c:f>
              <c:strCache>
                <c:ptCount val="2"/>
                <c:pt idx="0">
                  <c:v>Jun 22</c:v>
                </c:pt>
                <c:pt idx="1">
                  <c:v>Jun 21</c:v>
                </c:pt>
              </c:strCache>
            </c:strRef>
          </c:cat>
          <c:val>
            <c:numRef>
              <c:f>('monthly comparison'!$E$7,'monthly comparison'!$G$7)</c:f>
              <c:numCache>
                <c:formatCode>#,##0.00;\-#,##0.00</c:formatCode>
                <c:ptCount val="2"/>
                <c:pt idx="0">
                  <c:v>225715.18</c:v>
                </c:pt>
                <c:pt idx="1">
                  <c:v>456134.8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B-42CA-8E6D-772BED01A649}"/>
            </c:ext>
          </c:extLst>
        </c:ser>
        <c:ser>
          <c:idx val="1"/>
          <c:order val="1"/>
          <c:tx>
            <c:v>Expense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('monthly comparison'!$E$2,'monthly comparison'!$G$2)</c:f>
              <c:strCache>
                <c:ptCount val="2"/>
                <c:pt idx="0">
                  <c:v>Jun 22</c:v>
                </c:pt>
                <c:pt idx="1">
                  <c:v>Jun 21</c:v>
                </c:pt>
              </c:strCache>
            </c:strRef>
          </c:cat>
          <c:val>
            <c:numRef>
              <c:f>('monthly comparison'!$E$17,'monthly comparison'!$G$17)</c:f>
              <c:numCache>
                <c:formatCode>#,##0.00;\-#,##0.00</c:formatCode>
                <c:ptCount val="2"/>
                <c:pt idx="0">
                  <c:v>209329.52</c:v>
                </c:pt>
                <c:pt idx="1">
                  <c:v>248041.62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EB-42CA-8E6D-772BED01A64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3491807"/>
        <c:axId val="45198927"/>
      </c:barChart>
      <c:catAx>
        <c:axId val="413491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98927"/>
        <c:crosses val="autoZero"/>
        <c:auto val="1"/>
        <c:lblAlgn val="ctr"/>
        <c:lblOffset val="100"/>
        <c:noMultiLvlLbl val="0"/>
      </c:catAx>
      <c:valAx>
        <c:axId val="4519892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;\-#,##0.00" sourceLinked="1"/>
        <c:majorTickMark val="none"/>
        <c:minorTickMark val="none"/>
        <c:tickLblPos val="nextTo"/>
        <c:crossAx val="413491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YTD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('YTD Comparison'!$E$2,'YTD Comparison'!$G$2)</c:f>
              <c:strCache>
                <c:ptCount val="2"/>
                <c:pt idx="0">
                  <c:v>Jul '21 - Jun 22</c:v>
                </c:pt>
                <c:pt idx="1">
                  <c:v>Jul '20 - Jun 21</c:v>
                </c:pt>
              </c:strCache>
            </c:strRef>
          </c:cat>
          <c:val>
            <c:numRef>
              <c:f>('YTD Comparison'!$E$8,'YTD Comparison'!$G$8)</c:f>
              <c:numCache>
                <c:formatCode>#,##0.00;\-#,##0.00</c:formatCode>
                <c:ptCount val="2"/>
                <c:pt idx="0">
                  <c:v>5091876.47</c:v>
                </c:pt>
                <c:pt idx="1">
                  <c:v>2201115.2799999998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A-468C-82EE-4A95335381A4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('YTD Comparison'!$E$2,'YTD Comparison'!$G$2)</c:f>
              <c:strCache>
                <c:ptCount val="2"/>
                <c:pt idx="0">
                  <c:v>Jul '21 - Jun 22</c:v>
                </c:pt>
                <c:pt idx="1">
                  <c:v>Jul '20 - Jun 21</c:v>
                </c:pt>
              </c:strCache>
            </c:strRef>
          </c:cat>
          <c:val>
            <c:numRef>
              <c:f>('YTD Comparison'!$E$18,'YTD Comparison'!$G$18)</c:f>
              <c:numCache>
                <c:formatCode>#,##0.00;\-#,##0.00</c:formatCode>
                <c:ptCount val="2"/>
                <c:pt idx="0">
                  <c:v>2465064.4900000002</c:v>
                </c:pt>
                <c:pt idx="1">
                  <c:v>2033048.28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A-468C-82EE-4A95335381A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48032031"/>
        <c:axId val="2048031199"/>
      </c:barChart>
      <c:catAx>
        <c:axId val="204803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8031199"/>
        <c:crosses val="autoZero"/>
        <c:auto val="1"/>
        <c:lblAlgn val="ctr"/>
        <c:lblOffset val="100"/>
        <c:noMultiLvlLbl val="0"/>
      </c:catAx>
      <c:valAx>
        <c:axId val="204803119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;\-#,##0.00" sourceLinked="1"/>
        <c:majorTickMark val="none"/>
        <c:minorTickMark val="none"/>
        <c:tickLblPos val="nextTo"/>
        <c:crossAx val="2048032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2289" name="FILTER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2290" name="HEADER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2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142881</xdr:colOff>
      <xdr:row>21</xdr:row>
      <xdr:rowOff>19050</xdr:rowOff>
    </xdr:from>
    <xdr:to>
      <xdr:col>8</xdr:col>
      <xdr:colOff>666756</xdr:colOff>
      <xdr:row>35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409581</xdr:colOff>
      <xdr:row>22</xdr:row>
      <xdr:rowOff>152400</xdr:rowOff>
    </xdr:from>
    <xdr:to>
      <xdr:col>9</xdr:col>
      <xdr:colOff>247656</xdr:colOff>
      <xdr:row>37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5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1266" name="HEADER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5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A30C0-4B56-4BD1-9B8C-896780B8F9E4}">
  <dimension ref="A1:H56"/>
  <sheetViews>
    <sheetView topLeftCell="A31" zoomScaleNormal="100" workbookViewId="0">
      <selection activeCell="A51" sqref="A51"/>
    </sheetView>
  </sheetViews>
  <sheetFormatPr defaultRowHeight="14.75" x14ac:dyDescent="0.75"/>
  <cols>
    <col min="1" max="1" width="4.7265625" customWidth="1"/>
    <col min="2" max="3" width="15.1328125" customWidth="1"/>
    <col min="4" max="4" width="12.54296875" customWidth="1"/>
    <col min="5" max="5" width="2" customWidth="1"/>
    <col min="6" max="6" width="17.40625" customWidth="1"/>
    <col min="7" max="7" width="13.26953125" bestFit="1" customWidth="1"/>
  </cols>
  <sheetData>
    <row r="1" spans="1:7" x14ac:dyDescent="0.75">
      <c r="A1" t="s">
        <v>181</v>
      </c>
    </row>
    <row r="2" spans="1:7" x14ac:dyDescent="0.75">
      <c r="A2" t="s">
        <v>182</v>
      </c>
    </row>
    <row r="3" spans="1:7" x14ac:dyDescent="0.75">
      <c r="A3" s="19"/>
      <c r="B3" s="20">
        <v>44742</v>
      </c>
    </row>
    <row r="5" spans="1:7" x14ac:dyDescent="0.75">
      <c r="B5" t="s">
        <v>183</v>
      </c>
      <c r="D5" s="21"/>
      <c r="E5" s="21"/>
      <c r="G5" s="21">
        <f>+'Balance Sheet'!F6</f>
        <v>2582528.0499999998</v>
      </c>
    </row>
    <row r="6" spans="1:7" x14ac:dyDescent="0.75">
      <c r="B6" t="s">
        <v>184</v>
      </c>
      <c r="D6" s="21"/>
      <c r="E6" s="21"/>
      <c r="G6" s="21">
        <f>+Cashflow!F30</f>
        <v>-45366.77</v>
      </c>
    </row>
    <row r="7" spans="1:7" x14ac:dyDescent="0.75">
      <c r="D7" s="21"/>
      <c r="E7" s="21"/>
      <c r="F7" s="21"/>
    </row>
    <row r="8" spans="1:7" x14ac:dyDescent="0.75">
      <c r="A8" s="22"/>
      <c r="B8" s="22"/>
      <c r="C8" s="22"/>
      <c r="D8" s="23"/>
      <c r="E8" s="23"/>
      <c r="F8" s="23"/>
      <c r="G8" s="24"/>
    </row>
    <row r="9" spans="1:7" ht="36.75" customHeight="1" x14ac:dyDescent="0.75">
      <c r="B9" s="25" t="s">
        <v>185</v>
      </c>
      <c r="C9" s="26"/>
      <c r="D9" s="27" t="s">
        <v>186</v>
      </c>
      <c r="E9" s="27"/>
      <c r="F9" s="27" t="s">
        <v>187</v>
      </c>
      <c r="G9" s="27" t="s">
        <v>188</v>
      </c>
    </row>
    <row r="10" spans="1:7" x14ac:dyDescent="0.75">
      <c r="B10" t="s">
        <v>7</v>
      </c>
      <c r="D10" s="28">
        <f>+'Budget vs Actual'!F18</f>
        <v>225715.18</v>
      </c>
      <c r="E10" s="28"/>
      <c r="F10" s="28">
        <f>+'Budget vs Actual'!H18</f>
        <v>436427</v>
      </c>
      <c r="G10" s="29">
        <f>+D10-F10</f>
        <v>-210711.82</v>
      </c>
    </row>
    <row r="11" spans="1:7" x14ac:dyDescent="0.75">
      <c r="B11" t="s">
        <v>189</v>
      </c>
      <c r="D11" s="28">
        <f>+'Budget vs Actual'!F99</f>
        <v>209329.52</v>
      </c>
      <c r="E11" s="28"/>
      <c r="F11" s="28">
        <f>+'Budget vs Actual'!H99</f>
        <v>516558.2</v>
      </c>
      <c r="G11" s="29">
        <f t="shared" ref="G11:G15" si="0">+D11-F11</f>
        <v>-307228.68000000005</v>
      </c>
    </row>
    <row r="12" spans="1:7" x14ac:dyDescent="0.75">
      <c r="B12" t="s">
        <v>190</v>
      </c>
      <c r="D12" s="28">
        <f>+'Budget vs Actual'!F100</f>
        <v>16385.66</v>
      </c>
      <c r="E12" s="28"/>
      <c r="F12" s="28">
        <f>+'Budget vs Actual'!H100</f>
        <v>-80131.199999999997</v>
      </c>
      <c r="G12" s="29">
        <f t="shared" si="0"/>
        <v>96516.86</v>
      </c>
    </row>
    <row r="13" spans="1:7" x14ac:dyDescent="0.75">
      <c r="A13" s="30" t="s">
        <v>191</v>
      </c>
      <c r="B13" t="s">
        <v>192</v>
      </c>
      <c r="D13" s="28">
        <f>+'Budget vs Actual'!F11</f>
        <v>112393.87</v>
      </c>
      <c r="E13" s="28"/>
      <c r="F13" s="28">
        <f>+'Budget vs Actual'!H11</f>
        <v>75927</v>
      </c>
      <c r="G13" s="29">
        <f t="shared" si="0"/>
        <v>36466.869999999995</v>
      </c>
    </row>
    <row r="14" spans="1:7" x14ac:dyDescent="0.75">
      <c r="A14" s="31" t="s">
        <v>193</v>
      </c>
      <c r="B14" t="s">
        <v>194</v>
      </c>
      <c r="D14" s="28">
        <f>+'Budget vs Actual'!F17</f>
        <v>84650.91</v>
      </c>
      <c r="E14" s="28"/>
      <c r="F14" s="28">
        <f>+'Budget vs Actual'!H17</f>
        <v>78000</v>
      </c>
      <c r="G14" s="29">
        <f t="shared" si="0"/>
        <v>6650.9100000000035</v>
      </c>
    </row>
    <row r="15" spans="1:7" x14ac:dyDescent="0.75">
      <c r="A15" s="31" t="s">
        <v>193</v>
      </c>
      <c r="B15" t="s">
        <v>195</v>
      </c>
      <c r="D15" s="28">
        <f>+'Budget vs Actual'!F102</f>
        <v>13742.690000000002</v>
      </c>
      <c r="E15" s="28"/>
      <c r="F15" s="28">
        <f>+'Budget vs Actual'!H102</f>
        <v>29629.349999999995</v>
      </c>
      <c r="G15" s="29">
        <f t="shared" si="0"/>
        <v>-15886.659999999993</v>
      </c>
    </row>
    <row r="17" spans="1:7" x14ac:dyDescent="0.75">
      <c r="A17" s="30" t="s">
        <v>191</v>
      </c>
      <c r="B17" s="32" t="s">
        <v>217</v>
      </c>
      <c r="C17" s="32"/>
      <c r="D17" s="32"/>
      <c r="E17" s="32"/>
      <c r="F17" s="32"/>
      <c r="G17" s="32"/>
    </row>
    <row r="18" spans="1:7" x14ac:dyDescent="0.75">
      <c r="A18" s="41" t="s">
        <v>222</v>
      </c>
      <c r="B18" s="32" t="s">
        <v>223</v>
      </c>
      <c r="C18" s="32"/>
      <c r="D18" s="32"/>
      <c r="E18" s="32"/>
      <c r="F18" s="32"/>
      <c r="G18" s="32"/>
    </row>
    <row r="19" spans="1:7" x14ac:dyDescent="0.75">
      <c r="A19" s="31" t="s">
        <v>193</v>
      </c>
      <c r="B19" s="32" t="s">
        <v>218</v>
      </c>
      <c r="C19" s="32"/>
      <c r="D19" s="32"/>
      <c r="E19" s="32"/>
      <c r="F19" s="32"/>
      <c r="G19" s="32"/>
    </row>
    <row r="20" spans="1:7" x14ac:dyDescent="0.75">
      <c r="A20" s="31" t="s">
        <v>196</v>
      </c>
      <c r="B20" s="32" t="s">
        <v>197</v>
      </c>
      <c r="C20" s="32"/>
      <c r="D20" s="32"/>
      <c r="E20" s="32"/>
      <c r="F20" s="32"/>
      <c r="G20" s="32"/>
    </row>
    <row r="21" spans="1:7" x14ac:dyDescent="0.75">
      <c r="A21" s="33" t="s">
        <v>198</v>
      </c>
      <c r="B21" s="32" t="s">
        <v>199</v>
      </c>
    </row>
    <row r="22" spans="1:7" x14ac:dyDescent="0.75">
      <c r="A22" s="36" t="s">
        <v>205</v>
      </c>
      <c r="B22" s="32" t="s">
        <v>219</v>
      </c>
    </row>
    <row r="23" spans="1:7" x14ac:dyDescent="0.75">
      <c r="A23" s="40" t="s">
        <v>221</v>
      </c>
      <c r="B23" s="32" t="s">
        <v>220</v>
      </c>
      <c r="C23" s="32"/>
      <c r="D23" s="32"/>
      <c r="E23" s="32"/>
      <c r="F23" s="32"/>
      <c r="G23" s="32"/>
    </row>
    <row r="24" spans="1:7" x14ac:dyDescent="0.75">
      <c r="A24" s="22"/>
      <c r="B24" s="22"/>
      <c r="C24" s="22"/>
      <c r="D24" s="23"/>
      <c r="E24" s="23"/>
      <c r="F24" s="23"/>
      <c r="G24" s="24"/>
    </row>
    <row r="25" spans="1:7" ht="29.5" x14ac:dyDescent="0.75">
      <c r="B25" s="25" t="s">
        <v>200</v>
      </c>
      <c r="C25" s="26"/>
      <c r="D25" s="27" t="s">
        <v>186</v>
      </c>
      <c r="E25" s="27"/>
      <c r="F25" s="27" t="s">
        <v>201</v>
      </c>
      <c r="G25" s="27" t="s">
        <v>188</v>
      </c>
    </row>
    <row r="26" spans="1:7" x14ac:dyDescent="0.75">
      <c r="B26" t="s">
        <v>7</v>
      </c>
      <c r="D26" s="28">
        <f t="shared" ref="D26:D31" si="1">+D10</f>
        <v>225715.18</v>
      </c>
      <c r="E26" s="28"/>
      <c r="F26" s="28">
        <f>+'monthly comparison'!G7</f>
        <v>456134.8</v>
      </c>
      <c r="G26" s="29">
        <f t="shared" ref="G26:G31" si="2">+D26-F26</f>
        <v>-230419.62</v>
      </c>
    </row>
    <row r="27" spans="1:7" x14ac:dyDescent="0.75">
      <c r="B27" t="s">
        <v>189</v>
      </c>
      <c r="D27" s="28">
        <f t="shared" si="1"/>
        <v>209329.52</v>
      </c>
      <c r="E27" s="28"/>
      <c r="F27" s="28">
        <f>+'monthly comparison'!G17</f>
        <v>248041.62</v>
      </c>
      <c r="G27" s="29">
        <f t="shared" si="2"/>
        <v>-38712.100000000006</v>
      </c>
    </row>
    <row r="28" spans="1:7" x14ac:dyDescent="0.75">
      <c r="B28" t="s">
        <v>190</v>
      </c>
      <c r="D28" s="28">
        <f t="shared" si="1"/>
        <v>16385.66</v>
      </c>
      <c r="E28" s="28"/>
      <c r="F28" s="28">
        <f>+'monthly comparison'!G18</f>
        <v>208093.18</v>
      </c>
      <c r="G28" s="29">
        <f t="shared" si="2"/>
        <v>-191707.51999999999</v>
      </c>
    </row>
    <row r="29" spans="1:7" x14ac:dyDescent="0.75">
      <c r="A29" s="30" t="s">
        <v>191</v>
      </c>
      <c r="B29" t="s">
        <v>192</v>
      </c>
      <c r="D29" s="28">
        <f t="shared" si="1"/>
        <v>112393.87</v>
      </c>
      <c r="E29" s="28"/>
      <c r="F29" s="28">
        <f>+'monthly comparison'!G4</f>
        <v>175763.97</v>
      </c>
      <c r="G29" s="29">
        <f t="shared" si="2"/>
        <v>-63370.100000000006</v>
      </c>
    </row>
    <row r="30" spans="1:7" x14ac:dyDescent="0.75">
      <c r="A30" s="31" t="s">
        <v>193</v>
      </c>
      <c r="B30" t="s">
        <v>194</v>
      </c>
      <c r="D30" s="28">
        <f t="shared" si="1"/>
        <v>84650.91</v>
      </c>
      <c r="E30" s="28"/>
      <c r="F30" s="28">
        <f>+'monthly comparison'!G6</f>
        <v>86535.360000000001</v>
      </c>
      <c r="G30" s="29">
        <f t="shared" si="2"/>
        <v>-1884.4499999999971</v>
      </c>
    </row>
    <row r="31" spans="1:7" x14ac:dyDescent="0.75">
      <c r="A31" s="31" t="s">
        <v>193</v>
      </c>
      <c r="B31" t="s">
        <v>202</v>
      </c>
      <c r="D31" s="28">
        <f t="shared" si="1"/>
        <v>13742.690000000002</v>
      </c>
      <c r="E31" s="28"/>
      <c r="F31" s="28">
        <f>+'monthly comparison'!G20</f>
        <v>34047.589999999997</v>
      </c>
      <c r="G31" s="29">
        <f t="shared" si="2"/>
        <v>-20304.899999999994</v>
      </c>
    </row>
    <row r="33" spans="1:8" x14ac:dyDescent="0.75">
      <c r="A33" s="34" t="s">
        <v>191</v>
      </c>
      <c r="B33" s="43" t="s">
        <v>224</v>
      </c>
      <c r="C33" s="43"/>
      <c r="D33" s="43"/>
      <c r="E33" s="43"/>
      <c r="F33" s="43"/>
      <c r="G33" s="43"/>
    </row>
    <row r="34" spans="1:8" x14ac:dyDescent="0.75">
      <c r="A34" s="41" t="s">
        <v>222</v>
      </c>
      <c r="B34" s="32" t="s">
        <v>225</v>
      </c>
      <c r="C34" s="32"/>
      <c r="D34" s="32"/>
      <c r="E34" s="32"/>
      <c r="F34" s="42"/>
      <c r="G34" s="42"/>
    </row>
    <row r="35" spans="1:8" x14ac:dyDescent="0.75">
      <c r="A35" s="31" t="s">
        <v>193</v>
      </c>
      <c r="B35" s="32" t="s">
        <v>218</v>
      </c>
      <c r="C35" s="32"/>
      <c r="D35" s="32"/>
      <c r="E35" s="32"/>
      <c r="F35" s="32"/>
      <c r="G35" s="32"/>
    </row>
    <row r="36" spans="1:8" x14ac:dyDescent="0.75">
      <c r="A36" s="31" t="s">
        <v>196</v>
      </c>
      <c r="B36" s="32" t="s">
        <v>204</v>
      </c>
    </row>
    <row r="37" spans="1:8" x14ac:dyDescent="0.75">
      <c r="A37" s="40" t="s">
        <v>221</v>
      </c>
      <c r="B37" s="32" t="s">
        <v>227</v>
      </c>
    </row>
    <row r="38" spans="1:8" x14ac:dyDescent="0.75">
      <c r="A38" s="33" t="s">
        <v>198</v>
      </c>
      <c r="B38" s="32" t="s">
        <v>226</v>
      </c>
    </row>
    <row r="39" spans="1:8" x14ac:dyDescent="0.75">
      <c r="A39" s="22"/>
      <c r="B39" s="22"/>
      <c r="C39" s="22"/>
      <c r="D39" s="23"/>
      <c r="E39" s="23"/>
      <c r="F39" s="23"/>
      <c r="G39" s="24"/>
    </row>
    <row r="40" spans="1:8" ht="29.5" x14ac:dyDescent="0.75">
      <c r="B40" s="25" t="s">
        <v>206</v>
      </c>
      <c r="C40" s="26"/>
      <c r="D40" s="37" t="s">
        <v>207</v>
      </c>
      <c r="E40" s="37"/>
      <c r="F40" s="27" t="s">
        <v>208</v>
      </c>
      <c r="G40" s="27" t="s">
        <v>188</v>
      </c>
    </row>
    <row r="41" spans="1:8" x14ac:dyDescent="0.75">
      <c r="B41" t="s">
        <v>7</v>
      </c>
      <c r="D41" s="28">
        <f>+'YTD Comparison'!E8</f>
        <v>5091876.47</v>
      </c>
      <c r="E41" s="28"/>
      <c r="F41" s="28">
        <f>+'YTD Comparison'!G8</f>
        <v>2201115.2799999998</v>
      </c>
      <c r="G41" s="29">
        <f t="shared" ref="G41:G46" si="3">+D41-F41</f>
        <v>2890761.19</v>
      </c>
    </row>
    <row r="42" spans="1:8" x14ac:dyDescent="0.75">
      <c r="B42" t="s">
        <v>189</v>
      </c>
      <c r="D42" s="28">
        <f>+'YTD Comparison'!E18</f>
        <v>2465064.4900000002</v>
      </c>
      <c r="E42" s="28"/>
      <c r="F42" s="28">
        <f>+'YTD Comparison'!G18</f>
        <v>2033048.28</v>
      </c>
      <c r="G42" s="29">
        <f t="shared" si="3"/>
        <v>432016.2100000002</v>
      </c>
    </row>
    <row r="43" spans="1:8" x14ac:dyDescent="0.75">
      <c r="B43" t="s">
        <v>209</v>
      </c>
      <c r="D43" s="28">
        <f>+'YTD Comparison'!E19</f>
        <v>2626811.98</v>
      </c>
      <c r="E43" s="28"/>
      <c r="F43" s="28">
        <f>+'YTD Comparison'!G19</f>
        <v>168067</v>
      </c>
      <c r="G43" s="29">
        <f t="shared" si="3"/>
        <v>2458744.98</v>
      </c>
    </row>
    <row r="44" spans="1:8" x14ac:dyDescent="0.75">
      <c r="A44" s="34" t="s">
        <v>191</v>
      </c>
      <c r="B44" t="s">
        <v>192</v>
      </c>
      <c r="D44" s="28">
        <f>+'YTD Comparison'!E5</f>
        <v>3641529.54</v>
      </c>
      <c r="E44" s="28"/>
      <c r="F44" s="28">
        <f>+'YTD Comparison'!G5</f>
        <v>1049025.03</v>
      </c>
      <c r="G44" s="29">
        <f t="shared" si="3"/>
        <v>2592504.5099999998</v>
      </c>
    </row>
    <row r="45" spans="1:8" x14ac:dyDescent="0.75">
      <c r="A45" s="31" t="s">
        <v>193</v>
      </c>
      <c r="B45" t="s">
        <v>194</v>
      </c>
      <c r="D45" s="28">
        <f>+'YTD Comparison'!E7</f>
        <v>967706.06</v>
      </c>
      <c r="E45" s="28"/>
      <c r="F45" s="28">
        <f>+'YTD Comparison'!G7</f>
        <v>834125.6</v>
      </c>
      <c r="G45" s="29">
        <f t="shared" si="3"/>
        <v>133580.46000000008</v>
      </c>
    </row>
    <row r="46" spans="1:8" x14ac:dyDescent="0.75">
      <c r="A46" s="31" t="s">
        <v>193</v>
      </c>
      <c r="B46" t="s">
        <v>195</v>
      </c>
      <c r="D46" s="28">
        <f>+'YTD Comparison'!E21</f>
        <v>311986.26000000007</v>
      </c>
      <c r="E46" s="28"/>
      <c r="F46" s="28">
        <f>+'YTD Comparison'!G21</f>
        <v>277490.90000000002</v>
      </c>
      <c r="G46" s="29">
        <f t="shared" si="3"/>
        <v>34495.360000000044</v>
      </c>
      <c r="H46" s="29"/>
    </row>
    <row r="47" spans="1:8" x14ac:dyDescent="0.75">
      <c r="A47" s="31"/>
      <c r="D47" s="28"/>
      <c r="E47" s="28"/>
      <c r="F47" s="28"/>
      <c r="G47" s="29"/>
    </row>
    <row r="48" spans="1:8" x14ac:dyDescent="0.75">
      <c r="A48" s="34" t="s">
        <v>191</v>
      </c>
      <c r="B48" s="43" t="s">
        <v>210</v>
      </c>
      <c r="C48" s="43"/>
      <c r="D48" s="43"/>
      <c r="E48" s="43"/>
      <c r="F48" s="43"/>
      <c r="G48" s="43"/>
    </row>
    <row r="49" spans="1:7" x14ac:dyDescent="0.75">
      <c r="A49" s="31" t="s">
        <v>193</v>
      </c>
      <c r="B49" s="35" t="s">
        <v>203</v>
      </c>
      <c r="C49" s="32"/>
      <c r="D49" s="32"/>
      <c r="E49" s="32"/>
      <c r="F49" s="32"/>
      <c r="G49" s="32"/>
    </row>
    <row r="50" spans="1:7" x14ac:dyDescent="0.75">
      <c r="A50" s="31" t="s">
        <v>196</v>
      </c>
      <c r="B50" s="32" t="s">
        <v>211</v>
      </c>
    </row>
    <row r="51" spans="1:7" x14ac:dyDescent="0.75">
      <c r="A51" s="36" t="s">
        <v>205</v>
      </c>
      <c r="B51" s="32" t="s">
        <v>212</v>
      </c>
    </row>
    <row r="52" spans="1:7" x14ac:dyDescent="0.75">
      <c r="A52" s="33" t="s">
        <v>198</v>
      </c>
      <c r="B52" s="32" t="s">
        <v>228</v>
      </c>
    </row>
    <row r="53" spans="1:7" x14ac:dyDescent="0.75">
      <c r="A53" s="33"/>
      <c r="B53" s="33"/>
    </row>
    <row r="54" spans="1:7" x14ac:dyDescent="0.75">
      <c r="A54" s="38"/>
      <c r="B54" s="32"/>
    </row>
    <row r="55" spans="1:7" x14ac:dyDescent="0.75">
      <c r="A55" s="30"/>
      <c r="B55" s="32"/>
    </row>
    <row r="56" spans="1:7" x14ac:dyDescent="0.75">
      <c r="A56" s="39"/>
      <c r="B56" s="32"/>
    </row>
  </sheetData>
  <mergeCells count="2">
    <mergeCell ref="B33:G33"/>
    <mergeCell ref="B48:G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DF238-2164-42ED-90B9-7DDBA51F5696}">
  <sheetPr codeName="Sheet3"/>
  <dimension ref="A1:J64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25" sqref="E25"/>
    </sheetView>
  </sheetViews>
  <sheetFormatPr defaultRowHeight="14.75" x14ac:dyDescent="0.75"/>
  <cols>
    <col min="1" max="4" width="3" style="15" customWidth="1"/>
    <col min="5" max="5" width="32.1328125" style="15" customWidth="1"/>
    <col min="6" max="6" width="10.54296875" style="16" bestFit="1" customWidth="1"/>
    <col min="7" max="7" width="2.26953125" style="16" customWidth="1"/>
    <col min="8" max="8" width="10.54296875" style="16" bestFit="1" customWidth="1"/>
    <col min="9" max="9" width="2.26953125" style="16" customWidth="1"/>
    <col min="10" max="10" width="10" style="16" bestFit="1" customWidth="1"/>
  </cols>
  <sheetData>
    <row r="1" spans="1:10" ht="15.5" thickBot="1" x14ac:dyDescent="0.9">
      <c r="A1" s="1"/>
      <c r="B1" s="1"/>
      <c r="C1" s="1"/>
      <c r="D1" s="1"/>
      <c r="E1" s="1"/>
      <c r="F1" s="3"/>
      <c r="G1" s="2"/>
      <c r="H1" s="3"/>
      <c r="I1" s="2"/>
      <c r="J1" s="3"/>
    </row>
    <row r="2" spans="1:10" s="14" customFormat="1" ht="16.25" thickTop="1" thickBot="1" x14ac:dyDescent="0.9">
      <c r="A2" s="11"/>
      <c r="B2" s="11"/>
      <c r="C2" s="11"/>
      <c r="D2" s="11"/>
      <c r="E2" s="11"/>
      <c r="F2" s="12" t="s">
        <v>22</v>
      </c>
      <c r="G2" s="13"/>
      <c r="H2" s="12" t="s">
        <v>23</v>
      </c>
      <c r="I2" s="13"/>
      <c r="J2" s="12" t="s">
        <v>2</v>
      </c>
    </row>
    <row r="3" spans="1:10" ht="15.5" thickTop="1" x14ac:dyDescent="0.75">
      <c r="A3" s="1" t="s">
        <v>24</v>
      </c>
      <c r="B3" s="1"/>
      <c r="C3" s="1"/>
      <c r="D3" s="1"/>
      <c r="E3" s="1"/>
      <c r="F3" s="4"/>
      <c r="G3" s="5"/>
      <c r="H3" s="4"/>
      <c r="I3" s="5"/>
      <c r="J3" s="4"/>
    </row>
    <row r="4" spans="1:10" x14ac:dyDescent="0.75">
      <c r="A4" s="1"/>
      <c r="B4" s="1" t="s">
        <v>25</v>
      </c>
      <c r="C4" s="1"/>
      <c r="D4" s="1"/>
      <c r="E4" s="1"/>
      <c r="F4" s="4"/>
      <c r="G4" s="5"/>
      <c r="H4" s="4"/>
      <c r="I4" s="5"/>
      <c r="J4" s="4"/>
    </row>
    <row r="5" spans="1:10" x14ac:dyDescent="0.75">
      <c r="A5" s="1"/>
      <c r="B5" s="1"/>
      <c r="C5" s="1" t="s">
        <v>26</v>
      </c>
      <c r="D5" s="1"/>
      <c r="E5" s="1"/>
      <c r="F5" s="4"/>
      <c r="G5" s="5"/>
      <c r="H5" s="4"/>
      <c r="I5" s="5"/>
      <c r="J5" s="4"/>
    </row>
    <row r="6" spans="1:10" ht="15.5" thickBot="1" x14ac:dyDescent="0.9">
      <c r="A6" s="1"/>
      <c r="B6" s="1"/>
      <c r="C6" s="1"/>
      <c r="D6" s="1" t="s">
        <v>27</v>
      </c>
      <c r="E6" s="1"/>
      <c r="F6" s="17">
        <v>2582528.0499999998</v>
      </c>
      <c r="G6" s="5"/>
      <c r="H6" s="17">
        <v>612645.94999999995</v>
      </c>
      <c r="I6" s="5"/>
      <c r="J6" s="17">
        <f>ROUND((F6-H6),5)</f>
        <v>1969882.1</v>
      </c>
    </row>
    <row r="7" spans="1:10" x14ac:dyDescent="0.75">
      <c r="A7" s="1"/>
      <c r="B7" s="1"/>
      <c r="C7" s="1" t="s">
        <v>28</v>
      </c>
      <c r="D7" s="1"/>
      <c r="E7" s="1"/>
      <c r="F7" s="4">
        <f>ROUND(SUM(F5:F6),5)</f>
        <v>2582528.0499999998</v>
      </c>
      <c r="G7" s="5"/>
      <c r="H7" s="4">
        <f>ROUND(SUM(H5:H6),5)</f>
        <v>612645.94999999995</v>
      </c>
      <c r="I7" s="5"/>
      <c r="J7" s="4">
        <f>ROUND((F7-H7),5)</f>
        <v>1969882.1</v>
      </c>
    </row>
    <row r="8" spans="1:10" x14ac:dyDescent="0.75">
      <c r="A8" s="1"/>
      <c r="B8" s="1"/>
      <c r="C8" s="1" t="s">
        <v>29</v>
      </c>
      <c r="D8" s="1"/>
      <c r="E8" s="1"/>
      <c r="F8" s="4"/>
      <c r="G8" s="5"/>
      <c r="H8" s="4"/>
      <c r="I8" s="5"/>
      <c r="J8" s="4"/>
    </row>
    <row r="9" spans="1:10" ht="15.5" thickBot="1" x14ac:dyDescent="0.9">
      <c r="A9" s="1"/>
      <c r="B9" s="1"/>
      <c r="C9" s="1"/>
      <c r="D9" s="1" t="s">
        <v>30</v>
      </c>
      <c r="E9" s="1"/>
      <c r="F9" s="17">
        <v>160598.57999999999</v>
      </c>
      <c r="G9" s="5"/>
      <c r="H9" s="17">
        <v>262423.7</v>
      </c>
      <c r="I9" s="5"/>
      <c r="J9" s="17">
        <f>ROUND((F9-H9),5)</f>
        <v>-101825.12</v>
      </c>
    </row>
    <row r="10" spans="1:10" x14ac:dyDescent="0.75">
      <c r="A10" s="1"/>
      <c r="B10" s="1"/>
      <c r="C10" s="1" t="s">
        <v>31</v>
      </c>
      <c r="D10" s="1"/>
      <c r="E10" s="1"/>
      <c r="F10" s="4">
        <f>ROUND(SUM(F8:F9),5)</f>
        <v>160598.57999999999</v>
      </c>
      <c r="G10" s="5"/>
      <c r="H10" s="4">
        <f>ROUND(SUM(H8:H9),5)</f>
        <v>262423.7</v>
      </c>
      <c r="I10" s="5"/>
      <c r="J10" s="4">
        <f>ROUND((F10-H10),5)</f>
        <v>-101825.12</v>
      </c>
    </row>
    <row r="11" spans="1:10" x14ac:dyDescent="0.75">
      <c r="A11" s="1"/>
      <c r="B11" s="1"/>
      <c r="C11" s="1" t="s">
        <v>32</v>
      </c>
      <c r="D11" s="1"/>
      <c r="E11" s="1"/>
      <c r="F11" s="4"/>
      <c r="G11" s="5"/>
      <c r="H11" s="4"/>
      <c r="I11" s="5"/>
      <c r="J11" s="4"/>
    </row>
    <row r="12" spans="1:10" x14ac:dyDescent="0.75">
      <c r="A12" s="1"/>
      <c r="B12" s="1"/>
      <c r="C12" s="1"/>
      <c r="D12" s="1" t="s">
        <v>33</v>
      </c>
      <c r="E12" s="1"/>
      <c r="F12" s="4">
        <v>453625.57</v>
      </c>
      <c r="G12" s="5"/>
      <c r="H12" s="4">
        <v>393257.52</v>
      </c>
      <c r="I12" s="5"/>
      <c r="J12" s="4">
        <f t="shared" ref="J12:J22" si="0">ROUND((F12-H12),5)</f>
        <v>60368.05</v>
      </c>
    </row>
    <row r="13" spans="1:10" x14ac:dyDescent="0.75">
      <c r="A13" s="1"/>
      <c r="B13" s="1"/>
      <c r="C13" s="1"/>
      <c r="D13" s="1" t="s">
        <v>34</v>
      </c>
      <c r="E13" s="1"/>
      <c r="F13" s="4">
        <v>54584.14</v>
      </c>
      <c r="G13" s="5"/>
      <c r="H13" s="4">
        <v>38146.400000000001</v>
      </c>
      <c r="I13" s="5"/>
      <c r="J13" s="4">
        <f t="shared" si="0"/>
        <v>16437.740000000002</v>
      </c>
    </row>
    <row r="14" spans="1:10" x14ac:dyDescent="0.75">
      <c r="A14" s="1"/>
      <c r="B14" s="1"/>
      <c r="C14" s="1"/>
      <c r="D14" s="1" t="s">
        <v>35</v>
      </c>
      <c r="E14" s="1"/>
      <c r="F14" s="4">
        <v>81710.240000000005</v>
      </c>
      <c r="G14" s="5"/>
      <c r="H14" s="4">
        <v>99188.33</v>
      </c>
      <c r="I14" s="5"/>
      <c r="J14" s="4">
        <f t="shared" si="0"/>
        <v>-17478.09</v>
      </c>
    </row>
    <row r="15" spans="1:10" x14ac:dyDescent="0.75">
      <c r="A15" s="1"/>
      <c r="B15" s="1"/>
      <c r="C15" s="1"/>
      <c r="D15" s="1" t="s">
        <v>36</v>
      </c>
      <c r="E15" s="1"/>
      <c r="F15" s="4">
        <v>-81710.240000000005</v>
      </c>
      <c r="G15" s="5"/>
      <c r="H15" s="4">
        <v>-99188.33</v>
      </c>
      <c r="I15" s="5"/>
      <c r="J15" s="4">
        <f t="shared" si="0"/>
        <v>17478.09</v>
      </c>
    </row>
    <row r="16" spans="1:10" x14ac:dyDescent="0.75">
      <c r="A16" s="1"/>
      <c r="B16" s="1"/>
      <c r="C16" s="1"/>
      <c r="D16" s="1" t="s">
        <v>37</v>
      </c>
      <c r="E16" s="1"/>
      <c r="F16" s="4">
        <v>154138.45000000001</v>
      </c>
      <c r="G16" s="5"/>
      <c r="H16" s="4">
        <v>144890.66</v>
      </c>
      <c r="I16" s="5"/>
      <c r="J16" s="4">
        <f t="shared" si="0"/>
        <v>9247.7900000000009</v>
      </c>
    </row>
    <row r="17" spans="1:10" x14ac:dyDescent="0.75">
      <c r="A17" s="1"/>
      <c r="B17" s="1"/>
      <c r="C17" s="1"/>
      <c r="D17" s="1" t="s">
        <v>38</v>
      </c>
      <c r="E17" s="1"/>
      <c r="F17" s="4">
        <v>60530.12</v>
      </c>
      <c r="G17" s="5"/>
      <c r="H17" s="4">
        <v>64729.47</v>
      </c>
      <c r="I17" s="5"/>
      <c r="J17" s="4">
        <f t="shared" si="0"/>
        <v>-4199.3500000000004</v>
      </c>
    </row>
    <row r="18" spans="1:10" x14ac:dyDescent="0.75">
      <c r="A18" s="1"/>
      <c r="B18" s="1"/>
      <c r="C18" s="1"/>
      <c r="D18" s="1" t="s">
        <v>39</v>
      </c>
      <c r="E18" s="1"/>
      <c r="F18" s="4">
        <v>-66754.740000000005</v>
      </c>
      <c r="G18" s="5"/>
      <c r="H18" s="4">
        <v>-66754.740000000005</v>
      </c>
      <c r="I18" s="5"/>
      <c r="J18" s="4">
        <f t="shared" si="0"/>
        <v>0</v>
      </c>
    </row>
    <row r="19" spans="1:10" ht="15.5" thickBot="1" x14ac:dyDescent="0.9">
      <c r="A19" s="1"/>
      <c r="B19" s="1"/>
      <c r="C19" s="1"/>
      <c r="D19" s="1" t="s">
        <v>40</v>
      </c>
      <c r="E19" s="1"/>
      <c r="F19" s="6">
        <v>536056.73</v>
      </c>
      <c r="G19" s="5"/>
      <c r="H19" s="6">
        <v>397842.62</v>
      </c>
      <c r="I19" s="5"/>
      <c r="J19" s="6">
        <f t="shared" si="0"/>
        <v>138214.10999999999</v>
      </c>
    </row>
    <row r="20" spans="1:10" ht="15.5" thickBot="1" x14ac:dyDescent="0.9">
      <c r="A20" s="1"/>
      <c r="B20" s="1"/>
      <c r="C20" s="1" t="s">
        <v>41</v>
      </c>
      <c r="D20" s="1"/>
      <c r="E20" s="1"/>
      <c r="F20" s="7">
        <f>ROUND(SUM(F11:F19),5)</f>
        <v>1192180.27</v>
      </c>
      <c r="G20" s="5"/>
      <c r="H20" s="7">
        <f>ROUND(SUM(H11:H19),5)</f>
        <v>972111.93</v>
      </c>
      <c r="I20" s="5"/>
      <c r="J20" s="7">
        <f t="shared" si="0"/>
        <v>220068.34</v>
      </c>
    </row>
    <row r="21" spans="1:10" x14ac:dyDescent="0.75">
      <c r="A21" s="1"/>
      <c r="B21" s="1" t="s">
        <v>42</v>
      </c>
      <c r="C21" s="1"/>
      <c r="D21" s="1"/>
      <c r="E21" s="1"/>
      <c r="F21" s="4">
        <f>ROUND(F4+F7+F10+F20,5)</f>
        <v>3935306.9</v>
      </c>
      <c r="G21" s="5"/>
      <c r="H21" s="4">
        <f>ROUND(H4+H7+H10+H20,5)</f>
        <v>1847181.58</v>
      </c>
      <c r="I21" s="5"/>
      <c r="J21" s="4">
        <f t="shared" si="0"/>
        <v>2088125.32</v>
      </c>
    </row>
    <row r="22" spans="1:10" x14ac:dyDescent="0.75">
      <c r="A22" s="1"/>
      <c r="B22" s="1" t="s">
        <v>43</v>
      </c>
      <c r="C22" s="1"/>
      <c r="D22" s="1"/>
      <c r="E22" s="1"/>
      <c r="F22" s="4">
        <v>1573064.8</v>
      </c>
      <c r="G22" s="5"/>
      <c r="H22" s="4">
        <v>1571432.3</v>
      </c>
      <c r="I22" s="5"/>
      <c r="J22" s="4">
        <f t="shared" si="0"/>
        <v>1632.5</v>
      </c>
    </row>
    <row r="23" spans="1:10" x14ac:dyDescent="0.75">
      <c r="A23" s="1"/>
      <c r="B23" s="1" t="s">
        <v>44</v>
      </c>
      <c r="C23" s="1"/>
      <c r="D23" s="1"/>
      <c r="E23" s="1"/>
      <c r="F23" s="4"/>
      <c r="G23" s="5"/>
      <c r="H23" s="4"/>
      <c r="I23" s="5"/>
      <c r="J23" s="4"/>
    </row>
    <row r="24" spans="1:10" x14ac:dyDescent="0.75">
      <c r="A24" s="1"/>
      <c r="B24" s="1"/>
      <c r="C24" s="1" t="s">
        <v>45</v>
      </c>
      <c r="D24" s="1"/>
      <c r="E24" s="1"/>
      <c r="F24" s="4">
        <v>1868472.35</v>
      </c>
      <c r="G24" s="5"/>
      <c r="H24" s="4">
        <v>2024708.38</v>
      </c>
      <c r="I24" s="5"/>
      <c r="J24" s="4">
        <f>ROUND((F24-H24),5)</f>
        <v>-156236.03</v>
      </c>
    </row>
    <row r="25" spans="1:10" x14ac:dyDescent="0.75">
      <c r="A25" s="1"/>
      <c r="B25" s="1"/>
      <c r="C25" s="1" t="s">
        <v>46</v>
      </c>
      <c r="D25" s="1"/>
      <c r="E25" s="1"/>
      <c r="F25" s="4">
        <v>-1130250</v>
      </c>
      <c r="G25" s="5"/>
      <c r="H25" s="4">
        <v>-1212506</v>
      </c>
      <c r="I25" s="5"/>
      <c r="J25" s="4">
        <f>ROUND((F25-H25),5)</f>
        <v>82256</v>
      </c>
    </row>
    <row r="26" spans="1:10" ht="15.5" thickBot="1" x14ac:dyDescent="0.9">
      <c r="A26" s="1"/>
      <c r="B26" s="1"/>
      <c r="C26" s="1" t="s">
        <v>47</v>
      </c>
      <c r="D26" s="1"/>
      <c r="E26" s="1"/>
      <c r="F26" s="6">
        <v>-154138.45000000001</v>
      </c>
      <c r="G26" s="5"/>
      <c r="H26" s="6">
        <v>-144890.66</v>
      </c>
      <c r="I26" s="5"/>
      <c r="J26" s="6">
        <f>ROUND((F26-H26),5)</f>
        <v>-9247.7900000000009</v>
      </c>
    </row>
    <row r="27" spans="1:10" ht="15.5" thickBot="1" x14ac:dyDescent="0.9">
      <c r="A27" s="1"/>
      <c r="B27" s="1" t="s">
        <v>48</v>
      </c>
      <c r="C27" s="1"/>
      <c r="D27" s="1"/>
      <c r="E27" s="1"/>
      <c r="F27" s="8">
        <f>ROUND(SUM(F23:F26),5)</f>
        <v>584083.9</v>
      </c>
      <c r="G27" s="5"/>
      <c r="H27" s="8">
        <f>ROUND(SUM(H23:H26),5)</f>
        <v>667311.72</v>
      </c>
      <c r="I27" s="5"/>
      <c r="J27" s="8">
        <f>ROUND((F27-H27),5)</f>
        <v>-83227.820000000007</v>
      </c>
    </row>
    <row r="28" spans="1:10" s="10" customFormat="1" ht="11.25" thickBot="1" x14ac:dyDescent="0.65">
      <c r="A28" s="1" t="s">
        <v>49</v>
      </c>
      <c r="B28" s="1"/>
      <c r="C28" s="1"/>
      <c r="D28" s="1"/>
      <c r="E28" s="1"/>
      <c r="F28" s="9">
        <f>ROUND(F3+SUM(F21:F22)+F27,5)</f>
        <v>6092455.5999999996</v>
      </c>
      <c r="G28" s="1"/>
      <c r="H28" s="9">
        <f>ROUND(H3+SUM(H21:H22)+H27,5)</f>
        <v>4085925.6</v>
      </c>
      <c r="I28" s="1"/>
      <c r="J28" s="9">
        <f>ROUND((F28-H28),5)</f>
        <v>2006530</v>
      </c>
    </row>
    <row r="29" spans="1:10" ht="15.5" thickTop="1" x14ac:dyDescent="0.75">
      <c r="A29" s="1" t="s">
        <v>50</v>
      </c>
      <c r="B29" s="1"/>
      <c r="C29" s="1"/>
      <c r="D29" s="1"/>
      <c r="E29" s="1"/>
      <c r="F29" s="4"/>
      <c r="G29" s="5"/>
      <c r="H29" s="4"/>
      <c r="I29" s="5"/>
      <c r="J29" s="4"/>
    </row>
    <row r="30" spans="1:10" x14ac:dyDescent="0.75">
      <c r="A30" s="1"/>
      <c r="B30" s="1" t="s">
        <v>51</v>
      </c>
      <c r="C30" s="1"/>
      <c r="D30" s="1"/>
      <c r="E30" s="1"/>
      <c r="F30" s="4"/>
      <c r="G30" s="5"/>
      <c r="H30" s="4"/>
      <c r="I30" s="5"/>
      <c r="J30" s="4"/>
    </row>
    <row r="31" spans="1:10" x14ac:dyDescent="0.75">
      <c r="A31" s="1"/>
      <c r="B31" s="1"/>
      <c r="C31" s="1" t="s">
        <v>52</v>
      </c>
      <c r="D31" s="1"/>
      <c r="E31" s="1"/>
      <c r="F31" s="4"/>
      <c r="G31" s="5"/>
      <c r="H31" s="4"/>
      <c r="I31" s="5"/>
      <c r="J31" s="4"/>
    </row>
    <row r="32" spans="1:10" x14ac:dyDescent="0.75">
      <c r="A32" s="1"/>
      <c r="B32" s="1"/>
      <c r="C32" s="1"/>
      <c r="D32" s="1" t="s">
        <v>53</v>
      </c>
      <c r="E32" s="1"/>
      <c r="F32" s="4"/>
      <c r="G32" s="5"/>
      <c r="H32" s="4"/>
      <c r="I32" s="5"/>
      <c r="J32" s="4"/>
    </row>
    <row r="33" spans="1:10" ht="15.5" thickBot="1" x14ac:dyDescent="0.9">
      <c r="A33" s="1"/>
      <c r="B33" s="1"/>
      <c r="C33" s="1"/>
      <c r="D33" s="1"/>
      <c r="E33" s="1" t="s">
        <v>54</v>
      </c>
      <c r="F33" s="17">
        <v>58490.9</v>
      </c>
      <c r="G33" s="5"/>
      <c r="H33" s="17">
        <v>196398.62</v>
      </c>
      <c r="I33" s="5"/>
      <c r="J33" s="17">
        <f>ROUND((F33-H33),5)</f>
        <v>-137907.72</v>
      </c>
    </row>
    <row r="34" spans="1:10" x14ac:dyDescent="0.75">
      <c r="A34" s="1"/>
      <c r="B34" s="1"/>
      <c r="C34" s="1"/>
      <c r="D34" s="1" t="s">
        <v>55</v>
      </c>
      <c r="E34" s="1"/>
      <c r="F34" s="4">
        <f>ROUND(SUM(F32:F33),5)</f>
        <v>58490.9</v>
      </c>
      <c r="G34" s="5"/>
      <c r="H34" s="4">
        <f>ROUND(SUM(H32:H33),5)</f>
        <v>196398.62</v>
      </c>
      <c r="I34" s="5"/>
      <c r="J34" s="4">
        <f>ROUND((F34-H34),5)</f>
        <v>-137907.72</v>
      </c>
    </row>
    <row r="35" spans="1:10" x14ac:dyDescent="0.75">
      <c r="A35" s="1"/>
      <c r="B35" s="1"/>
      <c r="C35" s="1"/>
      <c r="D35" s="1" t="s">
        <v>56</v>
      </c>
      <c r="E35" s="1"/>
      <c r="F35" s="4"/>
      <c r="G35" s="5"/>
      <c r="H35" s="4"/>
      <c r="I35" s="5"/>
      <c r="J35" s="4"/>
    </row>
    <row r="36" spans="1:10" x14ac:dyDescent="0.75">
      <c r="A36" s="1"/>
      <c r="B36" s="1"/>
      <c r="C36" s="1"/>
      <c r="D36" s="1"/>
      <c r="E36" s="1" t="s">
        <v>57</v>
      </c>
      <c r="F36" s="4">
        <v>-9447.89</v>
      </c>
      <c r="G36" s="5"/>
      <c r="H36" s="4">
        <v>-425.14</v>
      </c>
      <c r="I36" s="5"/>
      <c r="J36" s="4">
        <f t="shared" ref="J36:J44" si="1">ROUND((F36-H36),5)</f>
        <v>-9022.75</v>
      </c>
    </row>
    <row r="37" spans="1:10" x14ac:dyDescent="0.75">
      <c r="A37" s="1"/>
      <c r="B37" s="1"/>
      <c r="C37" s="1"/>
      <c r="D37" s="1"/>
      <c r="E37" s="1" t="s">
        <v>58</v>
      </c>
      <c r="F37" s="4">
        <v>0</v>
      </c>
      <c r="G37" s="5"/>
      <c r="H37" s="4">
        <v>18822.919999999998</v>
      </c>
      <c r="I37" s="5"/>
      <c r="J37" s="4">
        <f t="shared" si="1"/>
        <v>-18822.919999999998</v>
      </c>
    </row>
    <row r="38" spans="1:10" x14ac:dyDescent="0.75">
      <c r="A38" s="1"/>
      <c r="B38" s="1"/>
      <c r="C38" s="1"/>
      <c r="D38" s="1"/>
      <c r="E38" s="1" t="s">
        <v>59</v>
      </c>
      <c r="F38" s="4">
        <v>27799.24</v>
      </c>
      <c r="G38" s="5"/>
      <c r="H38" s="4">
        <v>23362.560000000001</v>
      </c>
      <c r="I38" s="5"/>
      <c r="J38" s="4">
        <f t="shared" si="1"/>
        <v>4436.68</v>
      </c>
    </row>
    <row r="39" spans="1:10" x14ac:dyDescent="0.75">
      <c r="A39" s="1"/>
      <c r="B39" s="1"/>
      <c r="C39" s="1"/>
      <c r="D39" s="1"/>
      <c r="E39" s="1" t="s">
        <v>60</v>
      </c>
      <c r="F39" s="4">
        <v>25000</v>
      </c>
      <c r="G39" s="5"/>
      <c r="H39" s="4">
        <v>25000</v>
      </c>
      <c r="I39" s="5"/>
      <c r="J39" s="4">
        <f t="shared" si="1"/>
        <v>0</v>
      </c>
    </row>
    <row r="40" spans="1:10" x14ac:dyDescent="0.75">
      <c r="A40" s="1"/>
      <c r="B40" s="1"/>
      <c r="C40" s="1"/>
      <c r="D40" s="1"/>
      <c r="E40" s="1" t="s">
        <v>61</v>
      </c>
      <c r="F40" s="4">
        <v>250607</v>
      </c>
      <c r="G40" s="5"/>
      <c r="H40" s="4">
        <v>326721</v>
      </c>
      <c r="I40" s="5"/>
      <c r="J40" s="4">
        <f t="shared" si="1"/>
        <v>-76114</v>
      </c>
    </row>
    <row r="41" spans="1:10" x14ac:dyDescent="0.75">
      <c r="A41" s="1"/>
      <c r="B41" s="1"/>
      <c r="C41" s="1"/>
      <c r="D41" s="1"/>
      <c r="E41" s="1" t="s">
        <v>62</v>
      </c>
      <c r="F41" s="4">
        <v>0</v>
      </c>
      <c r="G41" s="5"/>
      <c r="H41" s="4">
        <v>6464.85</v>
      </c>
      <c r="I41" s="5"/>
      <c r="J41" s="4">
        <f t="shared" si="1"/>
        <v>-6464.85</v>
      </c>
    </row>
    <row r="42" spans="1:10" ht="15.5" thickBot="1" x14ac:dyDescent="0.9">
      <c r="A42" s="1"/>
      <c r="B42" s="1"/>
      <c r="C42" s="1"/>
      <c r="D42" s="1"/>
      <c r="E42" s="1" t="s">
        <v>63</v>
      </c>
      <c r="F42" s="6">
        <v>325000</v>
      </c>
      <c r="G42" s="5"/>
      <c r="H42" s="6">
        <v>204481.41</v>
      </c>
      <c r="I42" s="5"/>
      <c r="J42" s="6">
        <f t="shared" si="1"/>
        <v>120518.59</v>
      </c>
    </row>
    <row r="43" spans="1:10" ht="15.5" thickBot="1" x14ac:dyDescent="0.9">
      <c r="A43" s="1"/>
      <c r="B43" s="1"/>
      <c r="C43" s="1"/>
      <c r="D43" s="1" t="s">
        <v>64</v>
      </c>
      <c r="E43" s="1"/>
      <c r="F43" s="7">
        <f>ROUND(SUM(F35:F42),5)</f>
        <v>618958.35</v>
      </c>
      <c r="G43" s="5"/>
      <c r="H43" s="7">
        <f>ROUND(SUM(H35:H42),5)</f>
        <v>604427.6</v>
      </c>
      <c r="I43" s="5"/>
      <c r="J43" s="7">
        <f t="shared" si="1"/>
        <v>14530.75</v>
      </c>
    </row>
    <row r="44" spans="1:10" x14ac:dyDescent="0.75">
      <c r="A44" s="1"/>
      <c r="B44" s="1"/>
      <c r="C44" s="1" t="s">
        <v>65</v>
      </c>
      <c r="D44" s="1"/>
      <c r="E44" s="1"/>
      <c r="F44" s="4">
        <f>ROUND(F31+F34+F43,5)</f>
        <v>677449.25</v>
      </c>
      <c r="G44" s="5"/>
      <c r="H44" s="4">
        <f>ROUND(H31+H34+H43,5)</f>
        <v>800826.22</v>
      </c>
      <c r="I44" s="5"/>
      <c r="J44" s="4">
        <f t="shared" si="1"/>
        <v>-123376.97</v>
      </c>
    </row>
    <row r="45" spans="1:10" x14ac:dyDescent="0.75">
      <c r="A45" s="1"/>
      <c r="B45" s="1"/>
      <c r="C45" s="1" t="s">
        <v>66</v>
      </c>
      <c r="D45" s="1"/>
      <c r="E45" s="1"/>
      <c r="F45" s="4"/>
      <c r="G45" s="5"/>
      <c r="H45" s="4"/>
      <c r="I45" s="5"/>
      <c r="J45" s="4"/>
    </row>
    <row r="46" spans="1:10" x14ac:dyDescent="0.75">
      <c r="A46" s="1"/>
      <c r="B46" s="1"/>
      <c r="C46" s="1"/>
      <c r="D46" s="1" t="s">
        <v>67</v>
      </c>
      <c r="E46" s="1"/>
      <c r="F46" s="4">
        <v>386635.15</v>
      </c>
      <c r="G46" s="5"/>
      <c r="H46" s="4">
        <v>442565.62</v>
      </c>
      <c r="I46" s="5"/>
      <c r="J46" s="4">
        <f t="shared" ref="J46:J58" si="2">ROUND((F46-H46),5)</f>
        <v>-55930.47</v>
      </c>
    </row>
    <row r="47" spans="1:10" x14ac:dyDescent="0.75">
      <c r="A47" s="1"/>
      <c r="B47" s="1"/>
      <c r="C47" s="1"/>
      <c r="D47" s="1" t="s">
        <v>68</v>
      </c>
      <c r="E47" s="1"/>
      <c r="F47" s="4">
        <v>24636.639999999999</v>
      </c>
      <c r="G47" s="5"/>
      <c r="H47" s="4">
        <v>47011.44</v>
      </c>
      <c r="I47" s="5"/>
      <c r="J47" s="4">
        <f t="shared" si="2"/>
        <v>-22374.799999999999</v>
      </c>
    </row>
    <row r="48" spans="1:10" x14ac:dyDescent="0.75">
      <c r="A48" s="1"/>
      <c r="B48" s="1"/>
      <c r="C48" s="1"/>
      <c r="D48" s="1" t="s">
        <v>69</v>
      </c>
      <c r="E48" s="1"/>
      <c r="F48" s="4">
        <v>0</v>
      </c>
      <c r="G48" s="5"/>
      <c r="H48" s="4">
        <v>87500</v>
      </c>
      <c r="I48" s="5"/>
      <c r="J48" s="4">
        <f t="shared" si="2"/>
        <v>-87500</v>
      </c>
    </row>
    <row r="49" spans="1:10" x14ac:dyDescent="0.75">
      <c r="A49" s="1"/>
      <c r="B49" s="1"/>
      <c r="C49" s="1"/>
      <c r="D49" s="1" t="s">
        <v>70</v>
      </c>
      <c r="E49" s="1"/>
      <c r="F49" s="4">
        <v>67500</v>
      </c>
      <c r="G49" s="5"/>
      <c r="H49" s="4">
        <v>0</v>
      </c>
      <c r="I49" s="5"/>
      <c r="J49" s="4">
        <f t="shared" si="2"/>
        <v>67500</v>
      </c>
    </row>
    <row r="50" spans="1:10" x14ac:dyDescent="0.75">
      <c r="A50" s="1"/>
      <c r="B50" s="1"/>
      <c r="C50" s="1"/>
      <c r="D50" s="1" t="s">
        <v>71</v>
      </c>
      <c r="E50" s="1"/>
      <c r="F50" s="4">
        <v>10000</v>
      </c>
      <c r="G50" s="5"/>
      <c r="H50" s="4">
        <v>10000</v>
      </c>
      <c r="I50" s="5"/>
      <c r="J50" s="4">
        <f t="shared" si="2"/>
        <v>0</v>
      </c>
    </row>
    <row r="51" spans="1:10" x14ac:dyDescent="0.75">
      <c r="A51" s="1"/>
      <c r="B51" s="1"/>
      <c r="C51" s="1"/>
      <c r="D51" s="1" t="s">
        <v>72</v>
      </c>
      <c r="E51" s="1"/>
      <c r="F51" s="4">
        <v>562221.18000000005</v>
      </c>
      <c r="G51" s="5"/>
      <c r="H51" s="4">
        <v>582633.61</v>
      </c>
      <c r="I51" s="5"/>
      <c r="J51" s="4">
        <f t="shared" si="2"/>
        <v>-20412.43</v>
      </c>
    </row>
    <row r="52" spans="1:10" x14ac:dyDescent="0.75">
      <c r="A52" s="1"/>
      <c r="B52" s="1"/>
      <c r="C52" s="1"/>
      <c r="D52" s="1" t="s">
        <v>73</v>
      </c>
      <c r="E52" s="1"/>
      <c r="F52" s="4">
        <v>72603.759999999995</v>
      </c>
      <c r="G52" s="5"/>
      <c r="H52" s="4">
        <v>92475.78</v>
      </c>
      <c r="I52" s="5"/>
      <c r="J52" s="4">
        <f t="shared" si="2"/>
        <v>-19872.02</v>
      </c>
    </row>
    <row r="53" spans="1:10" x14ac:dyDescent="0.75">
      <c r="A53" s="1"/>
      <c r="B53" s="1"/>
      <c r="C53" s="1"/>
      <c r="D53" s="1" t="s">
        <v>74</v>
      </c>
      <c r="E53" s="1"/>
      <c r="F53" s="4">
        <v>-250607</v>
      </c>
      <c r="G53" s="5"/>
      <c r="H53" s="4">
        <v>-326721</v>
      </c>
      <c r="I53" s="5"/>
      <c r="J53" s="4">
        <f t="shared" si="2"/>
        <v>76114</v>
      </c>
    </row>
    <row r="54" spans="1:10" x14ac:dyDescent="0.75">
      <c r="A54" s="1"/>
      <c r="B54" s="1"/>
      <c r="C54" s="1"/>
      <c r="D54" s="1" t="s">
        <v>75</v>
      </c>
      <c r="E54" s="1"/>
      <c r="F54" s="4">
        <v>32822.36</v>
      </c>
      <c r="G54" s="5"/>
      <c r="H54" s="4">
        <v>35946.93</v>
      </c>
      <c r="I54" s="5"/>
      <c r="J54" s="4">
        <f t="shared" si="2"/>
        <v>-3124.57</v>
      </c>
    </row>
    <row r="55" spans="1:10" x14ac:dyDescent="0.75">
      <c r="A55" s="1"/>
      <c r="B55" s="1"/>
      <c r="C55" s="1"/>
      <c r="D55" s="1" t="s">
        <v>76</v>
      </c>
      <c r="E55" s="1"/>
      <c r="F55" s="4">
        <v>-7191.15</v>
      </c>
      <c r="G55" s="5"/>
      <c r="H55" s="4">
        <v>430503</v>
      </c>
      <c r="I55" s="5"/>
      <c r="J55" s="4">
        <f t="shared" si="2"/>
        <v>-437694.15</v>
      </c>
    </row>
    <row r="56" spans="1:10" ht="15.5" thickBot="1" x14ac:dyDescent="0.9">
      <c r="A56" s="1"/>
      <c r="B56" s="1"/>
      <c r="C56" s="1"/>
      <c r="D56" s="1" t="s">
        <v>77</v>
      </c>
      <c r="E56" s="1"/>
      <c r="F56" s="6">
        <v>-15699.99</v>
      </c>
      <c r="G56" s="5"/>
      <c r="H56" s="6">
        <v>-26716.99</v>
      </c>
      <c r="I56" s="5"/>
      <c r="J56" s="6">
        <f t="shared" si="2"/>
        <v>11017</v>
      </c>
    </row>
    <row r="57" spans="1:10" ht="15.5" thickBot="1" x14ac:dyDescent="0.9">
      <c r="A57" s="1"/>
      <c r="B57" s="1"/>
      <c r="C57" s="1" t="s">
        <v>78</v>
      </c>
      <c r="D57" s="1"/>
      <c r="E57" s="1"/>
      <c r="F57" s="7">
        <f>ROUND(SUM(F45:F56),5)</f>
        <v>882920.95</v>
      </c>
      <c r="G57" s="5"/>
      <c r="H57" s="7">
        <f>ROUND(SUM(H45:H56),5)</f>
        <v>1375198.39</v>
      </c>
      <c r="I57" s="5"/>
      <c r="J57" s="7">
        <f t="shared" si="2"/>
        <v>-492277.44</v>
      </c>
    </row>
    <row r="58" spans="1:10" x14ac:dyDescent="0.75">
      <c r="A58" s="1"/>
      <c r="B58" s="1" t="s">
        <v>79</v>
      </c>
      <c r="C58" s="1"/>
      <c r="D58" s="1"/>
      <c r="E58" s="1"/>
      <c r="F58" s="4">
        <f>ROUND(F30+F44+F57,5)</f>
        <v>1560370.2</v>
      </c>
      <c r="G58" s="5"/>
      <c r="H58" s="4">
        <f>ROUND(H30+H44+H57,5)</f>
        <v>2176024.61</v>
      </c>
      <c r="I58" s="5"/>
      <c r="J58" s="4">
        <f t="shared" si="2"/>
        <v>-615654.41</v>
      </c>
    </row>
    <row r="59" spans="1:10" x14ac:dyDescent="0.75">
      <c r="A59" s="1"/>
      <c r="B59" s="1" t="s">
        <v>80</v>
      </c>
      <c r="C59" s="1"/>
      <c r="D59" s="1"/>
      <c r="E59" s="1"/>
      <c r="F59" s="4"/>
      <c r="G59" s="5"/>
      <c r="H59" s="4"/>
      <c r="I59" s="5"/>
      <c r="J59" s="4"/>
    </row>
    <row r="60" spans="1:10" x14ac:dyDescent="0.75">
      <c r="A60" s="1"/>
      <c r="B60" s="1"/>
      <c r="C60" s="1" t="s">
        <v>81</v>
      </c>
      <c r="D60" s="1"/>
      <c r="E60" s="1"/>
      <c r="F60" s="4">
        <v>1905273.42</v>
      </c>
      <c r="G60" s="5"/>
      <c r="H60" s="4">
        <v>1741833.99</v>
      </c>
      <c r="I60" s="5"/>
      <c r="J60" s="4">
        <f>ROUND((F60-H60),5)</f>
        <v>163439.43</v>
      </c>
    </row>
    <row r="61" spans="1:10" ht="15.5" thickBot="1" x14ac:dyDescent="0.9">
      <c r="A61" s="1"/>
      <c r="B61" s="1"/>
      <c r="C61" s="1" t="s">
        <v>18</v>
      </c>
      <c r="D61" s="1"/>
      <c r="E61" s="1"/>
      <c r="F61" s="6">
        <v>2626811.98</v>
      </c>
      <c r="G61" s="5"/>
      <c r="H61" s="6">
        <v>168067</v>
      </c>
      <c r="I61" s="5"/>
      <c r="J61" s="6">
        <f>ROUND((F61-H61),5)</f>
        <v>2458744.98</v>
      </c>
    </row>
    <row r="62" spans="1:10" ht="15.5" thickBot="1" x14ac:dyDescent="0.9">
      <c r="A62" s="1"/>
      <c r="B62" s="1" t="s">
        <v>82</v>
      </c>
      <c r="C62" s="1"/>
      <c r="D62" s="1"/>
      <c r="E62" s="1"/>
      <c r="F62" s="8">
        <f>ROUND(SUM(F59:F61),5)</f>
        <v>4532085.4000000004</v>
      </c>
      <c r="G62" s="5"/>
      <c r="H62" s="8">
        <f>ROUND(SUM(H59:H61),5)</f>
        <v>1909900.99</v>
      </c>
      <c r="I62" s="5"/>
      <c r="J62" s="8">
        <f>ROUND((F62-H62),5)</f>
        <v>2622184.41</v>
      </c>
    </row>
    <row r="63" spans="1:10" s="10" customFormat="1" ht="11.25" thickBot="1" x14ac:dyDescent="0.65">
      <c r="A63" s="1" t="s">
        <v>83</v>
      </c>
      <c r="B63" s="1"/>
      <c r="C63" s="1"/>
      <c r="D63" s="1"/>
      <c r="E63" s="1"/>
      <c r="F63" s="9">
        <f>ROUND(F29+F58+F62,5)</f>
        <v>6092455.5999999996</v>
      </c>
      <c r="G63" s="1"/>
      <c r="H63" s="9">
        <f>ROUND(H29+H58+H62,5)</f>
        <v>4085925.6</v>
      </c>
      <c r="I63" s="1"/>
      <c r="J63" s="9">
        <f>ROUND((F63-H63),5)</f>
        <v>2006530</v>
      </c>
    </row>
    <row r="64" spans="1:10" ht="15.5" thickTop="1" x14ac:dyDescent="0.75"/>
  </sheetData>
  <pageMargins left="0.7" right="0.7" top="0.75" bottom="0.75" header="0.1" footer="0.3"/>
  <pageSetup orientation="portrait" r:id="rId1"/>
  <headerFooter>
    <oddHeader>&amp;L&amp;"Arial,Bold"&amp;8 11:44 AM
&amp;"Arial,Bold"&amp;8 07/18/22
&amp;"Arial,Bold"&amp;8 Accrual Basis&amp;C&amp;"Arial,Bold"&amp;12 Habitat for Humanity of Catawba Valley
&amp;"Arial,Bold"&amp;14 Balance Sheet Prev Year Comparison
&amp;"Arial,Bold"&amp;10 As of June 30,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31750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31750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2D0DA-19D3-46A4-8DDB-173025CA7B83}">
  <sheetPr codeName="Sheet5"/>
  <dimension ref="A1:K102"/>
  <sheetViews>
    <sheetView workbookViewId="0">
      <pane xSplit="5" ySplit="2" topLeftCell="F75" activePane="bottomRight" state="frozenSplit"/>
      <selection pane="topRight" activeCell="F1" sqref="F1"/>
      <selection pane="bottomLeft" activeCell="A3" sqref="A3"/>
      <selection pane="bottomRight" activeCell="K15" sqref="K15"/>
    </sheetView>
  </sheetViews>
  <sheetFormatPr defaultRowHeight="14.75" x14ac:dyDescent="0.75"/>
  <cols>
    <col min="1" max="4" width="3" style="15" customWidth="1"/>
    <col min="5" max="5" width="33.54296875" style="15" customWidth="1"/>
    <col min="6" max="6" width="11.40625" style="16" customWidth="1"/>
    <col min="7" max="7" width="2.26953125" style="16" customWidth="1"/>
    <col min="8" max="8" width="11.7265625" style="16" customWidth="1"/>
    <col min="9" max="9" width="2.26953125" style="16" customWidth="1"/>
    <col min="10" max="10" width="12" style="16" bestFit="1" customWidth="1"/>
    <col min="11" max="11" width="3.7265625" customWidth="1"/>
  </cols>
  <sheetData>
    <row r="1" spans="1:11" ht="15.5" thickBot="1" x14ac:dyDescent="0.9">
      <c r="A1" s="1"/>
      <c r="B1" s="1"/>
      <c r="C1" s="1"/>
      <c r="D1" s="1"/>
      <c r="E1" s="1"/>
      <c r="F1" s="3"/>
      <c r="G1" s="2"/>
      <c r="H1" s="3"/>
      <c r="I1" s="2"/>
      <c r="J1" s="3"/>
    </row>
    <row r="2" spans="1:11" s="14" customFormat="1" ht="16.25" thickTop="1" thickBot="1" x14ac:dyDescent="0.9">
      <c r="A2" s="11"/>
      <c r="B2" s="11"/>
      <c r="C2" s="11"/>
      <c r="D2" s="11"/>
      <c r="E2" s="11"/>
      <c r="F2" s="12" t="s">
        <v>0</v>
      </c>
      <c r="G2" s="13"/>
      <c r="H2" s="12" t="s">
        <v>98</v>
      </c>
      <c r="I2" s="13"/>
      <c r="J2" s="12" t="s">
        <v>99</v>
      </c>
    </row>
    <row r="3" spans="1:11" ht="15.5" thickTop="1" x14ac:dyDescent="0.75">
      <c r="A3" s="1"/>
      <c r="B3" s="1"/>
      <c r="C3" s="1" t="s">
        <v>3</v>
      </c>
      <c r="D3" s="1"/>
      <c r="E3" s="1"/>
      <c r="F3" s="4"/>
      <c r="G3" s="5"/>
      <c r="H3" s="4"/>
      <c r="I3" s="5"/>
      <c r="J3" s="4"/>
    </row>
    <row r="4" spans="1:11" x14ac:dyDescent="0.75">
      <c r="A4" s="1"/>
      <c r="B4" s="1"/>
      <c r="C4" s="1"/>
      <c r="D4" s="1" t="s">
        <v>21</v>
      </c>
      <c r="E4" s="1"/>
      <c r="F4" s="4">
        <v>0</v>
      </c>
      <c r="G4" s="5"/>
      <c r="H4" s="4">
        <v>282500</v>
      </c>
      <c r="I4" s="5"/>
      <c r="J4" s="4">
        <f>ROUND((F4-H4),5)</f>
        <v>-282500</v>
      </c>
      <c r="K4" s="31" t="s">
        <v>196</v>
      </c>
    </row>
    <row r="5" spans="1:11" x14ac:dyDescent="0.75">
      <c r="A5" s="1"/>
      <c r="B5" s="1"/>
      <c r="C5" s="1"/>
      <c r="D5" s="1" t="s">
        <v>4</v>
      </c>
      <c r="E5" s="1"/>
      <c r="F5" s="4"/>
      <c r="G5" s="5"/>
      <c r="H5" s="4"/>
      <c r="I5" s="5"/>
      <c r="J5" s="4"/>
    </row>
    <row r="6" spans="1:11" x14ac:dyDescent="0.75">
      <c r="A6" s="1"/>
      <c r="B6" s="1"/>
      <c r="C6" s="1"/>
      <c r="D6" s="1"/>
      <c r="E6" s="1" t="s">
        <v>100</v>
      </c>
      <c r="F6" s="4">
        <v>9418.52</v>
      </c>
      <c r="G6" s="5"/>
      <c r="H6" s="4">
        <v>27727</v>
      </c>
      <c r="I6" s="5"/>
      <c r="J6" s="4">
        <f t="shared" ref="J6:J11" si="0">ROUND((F6-H6),5)</f>
        <v>-18308.48</v>
      </c>
    </row>
    <row r="7" spans="1:11" x14ac:dyDescent="0.75">
      <c r="A7" s="1"/>
      <c r="B7" s="1"/>
      <c r="C7" s="1"/>
      <c r="D7" s="1"/>
      <c r="E7" s="1" t="s">
        <v>101</v>
      </c>
      <c r="F7" s="4">
        <v>12153</v>
      </c>
      <c r="G7" s="5"/>
      <c r="H7" s="4">
        <v>4000</v>
      </c>
      <c r="I7" s="5"/>
      <c r="J7" s="4">
        <f t="shared" si="0"/>
        <v>8153</v>
      </c>
    </row>
    <row r="8" spans="1:11" x14ac:dyDescent="0.75">
      <c r="A8" s="1"/>
      <c r="B8" s="1"/>
      <c r="C8" s="1"/>
      <c r="D8" s="1"/>
      <c r="E8" s="1" t="s">
        <v>102</v>
      </c>
      <c r="F8" s="4">
        <v>3185.2</v>
      </c>
      <c r="G8" s="5"/>
      <c r="H8" s="4">
        <v>8000</v>
      </c>
      <c r="I8" s="5"/>
      <c r="J8" s="4">
        <f t="shared" si="0"/>
        <v>-4814.8</v>
      </c>
    </row>
    <row r="9" spans="1:11" x14ac:dyDescent="0.75">
      <c r="A9" s="1"/>
      <c r="B9" s="1"/>
      <c r="C9" s="1"/>
      <c r="D9" s="1"/>
      <c r="E9" s="1" t="s">
        <v>103</v>
      </c>
      <c r="F9" s="4">
        <v>81500</v>
      </c>
      <c r="G9" s="5"/>
      <c r="H9" s="4">
        <v>35000</v>
      </c>
      <c r="I9" s="5"/>
      <c r="J9" s="4">
        <f t="shared" si="0"/>
        <v>46500</v>
      </c>
      <c r="K9" s="30" t="s">
        <v>191</v>
      </c>
    </row>
    <row r="10" spans="1:11" ht="15.5" thickBot="1" x14ac:dyDescent="0.9">
      <c r="A10" s="1"/>
      <c r="B10" s="1"/>
      <c r="C10" s="1"/>
      <c r="D10" s="1"/>
      <c r="E10" s="1" t="s">
        <v>104</v>
      </c>
      <c r="F10" s="17">
        <v>6137.15</v>
      </c>
      <c r="G10" s="5"/>
      <c r="H10" s="17">
        <v>1200</v>
      </c>
      <c r="I10" s="5"/>
      <c r="J10" s="17">
        <f t="shared" si="0"/>
        <v>4937.1499999999996</v>
      </c>
    </row>
    <row r="11" spans="1:11" x14ac:dyDescent="0.75">
      <c r="A11" s="1"/>
      <c r="B11" s="1"/>
      <c r="C11" s="1"/>
      <c r="D11" s="1" t="s">
        <v>105</v>
      </c>
      <c r="E11" s="1"/>
      <c r="F11" s="4">
        <f>ROUND(SUM(F5:F10),5)</f>
        <v>112393.87</v>
      </c>
      <c r="G11" s="5"/>
      <c r="H11" s="4">
        <f>ROUND(SUM(H5:H10),5)</f>
        <v>75927</v>
      </c>
      <c r="I11" s="5"/>
      <c r="J11" s="4">
        <f t="shared" si="0"/>
        <v>36466.870000000003</v>
      </c>
    </row>
    <row r="12" spans="1:11" x14ac:dyDescent="0.75">
      <c r="A12" s="1"/>
      <c r="B12" s="1"/>
      <c r="C12" s="1"/>
      <c r="D12" s="1" t="s">
        <v>5</v>
      </c>
      <c r="E12" s="1"/>
      <c r="F12" s="4"/>
      <c r="G12" s="5"/>
      <c r="H12" s="4"/>
      <c r="I12" s="5"/>
      <c r="J12" s="4"/>
    </row>
    <row r="13" spans="1:11" x14ac:dyDescent="0.75">
      <c r="A13" s="1"/>
      <c r="B13" s="1"/>
      <c r="C13" s="1"/>
      <c r="D13" s="1"/>
      <c r="E13" s="1" t="s">
        <v>106</v>
      </c>
      <c r="F13" s="4">
        <v>258.37</v>
      </c>
      <c r="G13" s="5"/>
      <c r="H13" s="4">
        <v>0</v>
      </c>
      <c r="I13" s="5"/>
      <c r="J13" s="4">
        <f t="shared" ref="J13:J19" si="1">ROUND((F13-H13),5)</f>
        <v>258.37</v>
      </c>
    </row>
    <row r="14" spans="1:11" x14ac:dyDescent="0.75">
      <c r="A14" s="1"/>
      <c r="B14" s="1"/>
      <c r="C14" s="1"/>
      <c r="D14" s="1"/>
      <c r="E14" s="1" t="s">
        <v>107</v>
      </c>
      <c r="F14" s="4">
        <v>0.05</v>
      </c>
      <c r="G14" s="5"/>
      <c r="H14" s="4">
        <v>0</v>
      </c>
      <c r="I14" s="5"/>
      <c r="J14" s="4">
        <f t="shared" si="1"/>
        <v>0.05</v>
      </c>
    </row>
    <row r="15" spans="1:11" ht="15.5" thickBot="1" x14ac:dyDescent="0.9">
      <c r="A15" s="1"/>
      <c r="B15" s="1"/>
      <c r="C15" s="1"/>
      <c r="D15" s="1"/>
      <c r="E15" s="1" t="s">
        <v>108</v>
      </c>
      <c r="F15" s="17">
        <v>28411.98</v>
      </c>
      <c r="G15" s="5"/>
      <c r="H15" s="17">
        <v>0</v>
      </c>
      <c r="I15" s="5"/>
      <c r="J15" s="17">
        <f t="shared" si="1"/>
        <v>28411.98</v>
      </c>
      <c r="K15" s="41" t="s">
        <v>222</v>
      </c>
    </row>
    <row r="16" spans="1:11" x14ac:dyDescent="0.75">
      <c r="A16" s="1"/>
      <c r="B16" s="1"/>
      <c r="C16" s="1"/>
      <c r="D16" s="1" t="s">
        <v>109</v>
      </c>
      <c r="E16" s="1"/>
      <c r="F16" s="4">
        <f>ROUND(SUM(F12:F15),5)</f>
        <v>28670.400000000001</v>
      </c>
      <c r="G16" s="5"/>
      <c r="H16" s="4">
        <f>ROUND(SUM(H12:H15),5)</f>
        <v>0</v>
      </c>
      <c r="I16" s="5"/>
      <c r="J16" s="4">
        <f t="shared" si="1"/>
        <v>28670.400000000001</v>
      </c>
    </row>
    <row r="17" spans="1:11" ht="15.5" thickBot="1" x14ac:dyDescent="0.9">
      <c r="A17" s="1"/>
      <c r="B17" s="1"/>
      <c r="C17" s="1"/>
      <c r="D17" s="1" t="s">
        <v>6</v>
      </c>
      <c r="E17" s="1"/>
      <c r="F17" s="6">
        <v>84650.91</v>
      </c>
      <c r="G17" s="5"/>
      <c r="H17" s="6">
        <v>78000</v>
      </c>
      <c r="I17" s="5"/>
      <c r="J17" s="6">
        <f t="shared" si="1"/>
        <v>6650.91</v>
      </c>
      <c r="K17" s="31" t="s">
        <v>193</v>
      </c>
    </row>
    <row r="18" spans="1:11" ht="15.5" thickBot="1" x14ac:dyDescent="0.9">
      <c r="A18" s="1"/>
      <c r="B18" s="1"/>
      <c r="C18" s="1" t="s">
        <v>7</v>
      </c>
      <c r="D18" s="1"/>
      <c r="E18" s="1"/>
      <c r="F18" s="7">
        <f>ROUND(SUM(F3:F4)+F11+SUM(F16:F17),5)</f>
        <v>225715.18</v>
      </c>
      <c r="G18" s="5"/>
      <c r="H18" s="7">
        <f>ROUND(SUM(H3:H4)+H11+SUM(H16:H17),5)</f>
        <v>436427</v>
      </c>
      <c r="I18" s="5"/>
      <c r="J18" s="7">
        <f t="shared" si="1"/>
        <v>-210711.82</v>
      </c>
    </row>
    <row r="19" spans="1:11" x14ac:dyDescent="0.75">
      <c r="A19" s="1"/>
      <c r="B19" s="1" t="s">
        <v>8</v>
      </c>
      <c r="C19" s="1"/>
      <c r="D19" s="1"/>
      <c r="E19" s="1"/>
      <c r="F19" s="4">
        <f>F18</f>
        <v>225715.18</v>
      </c>
      <c r="G19" s="5"/>
      <c r="H19" s="4">
        <f>H18</f>
        <v>436427</v>
      </c>
      <c r="I19" s="5"/>
      <c r="J19" s="4">
        <f t="shared" si="1"/>
        <v>-210711.82</v>
      </c>
    </row>
    <row r="20" spans="1:11" x14ac:dyDescent="0.75">
      <c r="A20" s="1"/>
      <c r="B20" s="1"/>
      <c r="C20" s="1" t="s">
        <v>9</v>
      </c>
      <c r="D20" s="1"/>
      <c r="E20" s="1"/>
      <c r="F20" s="4"/>
      <c r="G20" s="5"/>
      <c r="H20" s="4"/>
      <c r="I20" s="5"/>
      <c r="J20" s="4"/>
    </row>
    <row r="21" spans="1:11" x14ac:dyDescent="0.75">
      <c r="A21" s="1"/>
      <c r="B21" s="1"/>
      <c r="C21" s="1"/>
      <c r="D21" s="1" t="s">
        <v>10</v>
      </c>
      <c r="E21" s="1"/>
      <c r="F21" s="4"/>
      <c r="G21" s="5"/>
      <c r="H21" s="4"/>
      <c r="I21" s="5"/>
      <c r="J21" s="4"/>
    </row>
    <row r="22" spans="1:11" x14ac:dyDescent="0.75">
      <c r="A22" s="1"/>
      <c r="B22" s="1"/>
      <c r="C22" s="1"/>
      <c r="D22" s="1"/>
      <c r="E22" s="1" t="s">
        <v>110</v>
      </c>
      <c r="F22" s="4">
        <v>62128.4</v>
      </c>
      <c r="G22" s="5"/>
      <c r="H22" s="4">
        <v>50000</v>
      </c>
      <c r="I22" s="5"/>
      <c r="J22" s="4">
        <f>ROUND((F22-H22),5)</f>
        <v>12128.4</v>
      </c>
    </row>
    <row r="23" spans="1:11" x14ac:dyDescent="0.75">
      <c r="A23" s="1"/>
      <c r="B23" s="1"/>
      <c r="C23" s="1"/>
      <c r="D23" s="1"/>
      <c r="E23" s="1" t="s">
        <v>111</v>
      </c>
      <c r="F23" s="4">
        <v>4713.74</v>
      </c>
      <c r="G23" s="5"/>
      <c r="H23" s="4">
        <v>4000</v>
      </c>
      <c r="I23" s="5"/>
      <c r="J23" s="4">
        <f>ROUND((F23-H23),5)</f>
        <v>713.74</v>
      </c>
    </row>
    <row r="24" spans="1:11" x14ac:dyDescent="0.75">
      <c r="A24" s="1"/>
      <c r="B24" s="1"/>
      <c r="C24" s="1"/>
      <c r="D24" s="1"/>
      <c r="E24" s="1" t="s">
        <v>112</v>
      </c>
      <c r="F24" s="4">
        <v>1270.21</v>
      </c>
      <c r="G24" s="5"/>
      <c r="H24" s="4">
        <v>1500</v>
      </c>
      <c r="I24" s="5"/>
      <c r="J24" s="4">
        <f>ROUND((F24-H24),5)</f>
        <v>-229.79</v>
      </c>
    </row>
    <row r="25" spans="1:11" x14ac:dyDescent="0.75">
      <c r="A25" s="1"/>
      <c r="B25" s="1"/>
      <c r="C25" s="1"/>
      <c r="D25" s="1"/>
      <c r="E25" s="1" t="s">
        <v>113</v>
      </c>
      <c r="F25" s="4">
        <v>6637.7</v>
      </c>
      <c r="G25" s="5"/>
      <c r="H25" s="4">
        <v>6337.5</v>
      </c>
      <c r="I25" s="5"/>
      <c r="J25" s="4">
        <f>ROUND((F25-H25),5)</f>
        <v>300.2</v>
      </c>
    </row>
    <row r="26" spans="1:11" ht="15.5" thickBot="1" x14ac:dyDescent="0.9">
      <c r="A26" s="1"/>
      <c r="B26" s="1"/>
      <c r="C26" s="1"/>
      <c r="D26" s="1"/>
      <c r="E26" s="1" t="s">
        <v>114</v>
      </c>
      <c r="F26" s="17">
        <v>327.52999999999997</v>
      </c>
      <c r="G26" s="5"/>
      <c r="H26" s="17"/>
      <c r="I26" s="5"/>
      <c r="J26" s="17"/>
    </row>
    <row r="27" spans="1:11" x14ac:dyDescent="0.75">
      <c r="A27" s="1"/>
      <c r="B27" s="1"/>
      <c r="C27" s="1"/>
      <c r="D27" s="1" t="s">
        <v>115</v>
      </c>
      <c r="E27" s="1"/>
      <c r="F27" s="4">
        <f>ROUND(SUM(F21:F26),5)</f>
        <v>75077.58</v>
      </c>
      <c r="G27" s="5"/>
      <c r="H27" s="4">
        <f>ROUND(SUM(H21:H26),5)</f>
        <v>61837.5</v>
      </c>
      <c r="I27" s="5"/>
      <c r="J27" s="4">
        <f>ROUND((F27-H27),5)</f>
        <v>13240.08</v>
      </c>
    </row>
    <row r="28" spans="1:11" x14ac:dyDescent="0.75">
      <c r="A28" s="1"/>
      <c r="B28" s="1"/>
      <c r="C28" s="1"/>
      <c r="D28" s="1" t="s">
        <v>11</v>
      </c>
      <c r="E28" s="1"/>
      <c r="F28" s="4"/>
      <c r="G28" s="5"/>
      <c r="H28" s="4"/>
      <c r="I28" s="5"/>
      <c r="J28" s="4"/>
    </row>
    <row r="29" spans="1:11" x14ac:dyDescent="0.75">
      <c r="A29" s="1"/>
      <c r="B29" s="1"/>
      <c r="C29" s="1"/>
      <c r="D29" s="1"/>
      <c r="E29" s="1" t="s">
        <v>116</v>
      </c>
      <c r="F29" s="4">
        <v>0</v>
      </c>
      <c r="G29" s="5"/>
      <c r="H29" s="4">
        <v>350000</v>
      </c>
      <c r="I29" s="5"/>
      <c r="J29" s="4">
        <f t="shared" ref="J29:J38" si="2">ROUND((F29-H29),5)</f>
        <v>-350000</v>
      </c>
      <c r="K29" s="31" t="s">
        <v>196</v>
      </c>
    </row>
    <row r="30" spans="1:11" x14ac:dyDescent="0.75">
      <c r="A30" s="1"/>
      <c r="B30" s="1"/>
      <c r="C30" s="1"/>
      <c r="D30" s="1"/>
      <c r="E30" s="1" t="s">
        <v>117</v>
      </c>
      <c r="F30" s="4">
        <v>0</v>
      </c>
      <c r="G30" s="5"/>
      <c r="H30" s="4">
        <v>100</v>
      </c>
      <c r="I30" s="5"/>
      <c r="J30" s="4">
        <f t="shared" si="2"/>
        <v>-100</v>
      </c>
    </row>
    <row r="31" spans="1:11" x14ac:dyDescent="0.75">
      <c r="A31" s="1"/>
      <c r="B31" s="1"/>
      <c r="C31" s="1"/>
      <c r="D31" s="1"/>
      <c r="E31" s="1" t="s">
        <v>118</v>
      </c>
      <c r="F31" s="4">
        <v>0</v>
      </c>
      <c r="G31" s="5"/>
      <c r="H31" s="4">
        <v>2625</v>
      </c>
      <c r="I31" s="5"/>
      <c r="J31" s="4">
        <f t="shared" si="2"/>
        <v>-2625</v>
      </c>
    </row>
    <row r="32" spans="1:11" x14ac:dyDescent="0.75">
      <c r="A32" s="1"/>
      <c r="B32" s="1"/>
      <c r="C32" s="1"/>
      <c r="D32" s="1"/>
      <c r="E32" s="1" t="s">
        <v>119</v>
      </c>
      <c r="F32" s="4">
        <v>877.41</v>
      </c>
      <c r="G32" s="5"/>
      <c r="H32" s="4">
        <v>250</v>
      </c>
      <c r="I32" s="5"/>
      <c r="J32" s="4">
        <f t="shared" si="2"/>
        <v>627.41</v>
      </c>
    </row>
    <row r="33" spans="1:10" x14ac:dyDescent="0.75">
      <c r="A33" s="1"/>
      <c r="B33" s="1"/>
      <c r="C33" s="1"/>
      <c r="D33" s="1"/>
      <c r="E33" s="1" t="s">
        <v>120</v>
      </c>
      <c r="F33" s="4">
        <v>0</v>
      </c>
      <c r="G33" s="5"/>
      <c r="H33" s="4">
        <v>100</v>
      </c>
      <c r="I33" s="5"/>
      <c r="J33" s="4">
        <f t="shared" si="2"/>
        <v>-100</v>
      </c>
    </row>
    <row r="34" spans="1:10" x14ac:dyDescent="0.75">
      <c r="A34" s="1"/>
      <c r="B34" s="1"/>
      <c r="C34" s="1"/>
      <c r="D34" s="1"/>
      <c r="E34" s="1" t="s">
        <v>121</v>
      </c>
      <c r="F34" s="4">
        <v>2139.3000000000002</v>
      </c>
      <c r="G34" s="5"/>
      <c r="H34" s="4">
        <v>350</v>
      </c>
      <c r="I34" s="5"/>
      <c r="J34" s="4">
        <f t="shared" si="2"/>
        <v>1789.3</v>
      </c>
    </row>
    <row r="35" spans="1:10" x14ac:dyDescent="0.75">
      <c r="A35" s="1"/>
      <c r="B35" s="1"/>
      <c r="C35" s="1"/>
      <c r="D35" s="1"/>
      <c r="E35" s="1" t="s">
        <v>122</v>
      </c>
      <c r="F35" s="4">
        <v>224.83</v>
      </c>
      <c r="G35" s="5"/>
      <c r="H35" s="4">
        <v>0</v>
      </c>
      <c r="I35" s="5"/>
      <c r="J35" s="4">
        <f t="shared" si="2"/>
        <v>224.83</v>
      </c>
    </row>
    <row r="36" spans="1:10" x14ac:dyDescent="0.75">
      <c r="A36" s="1"/>
      <c r="B36" s="1"/>
      <c r="C36" s="1"/>
      <c r="D36" s="1"/>
      <c r="E36" s="1" t="s">
        <v>123</v>
      </c>
      <c r="F36" s="4">
        <v>440.66</v>
      </c>
      <c r="G36" s="5"/>
      <c r="H36" s="4">
        <v>250</v>
      </c>
      <c r="I36" s="5"/>
      <c r="J36" s="4">
        <f t="shared" si="2"/>
        <v>190.66</v>
      </c>
    </row>
    <row r="37" spans="1:10" ht="15.5" thickBot="1" x14ac:dyDescent="0.9">
      <c r="A37" s="1"/>
      <c r="B37" s="1"/>
      <c r="C37" s="1"/>
      <c r="D37" s="1"/>
      <c r="E37" s="1" t="s">
        <v>124</v>
      </c>
      <c r="F37" s="17">
        <v>-287.04000000000002</v>
      </c>
      <c r="G37" s="5"/>
      <c r="H37" s="17">
        <v>-300</v>
      </c>
      <c r="I37" s="5"/>
      <c r="J37" s="17">
        <f t="shared" si="2"/>
        <v>12.96</v>
      </c>
    </row>
    <row r="38" spans="1:10" x14ac:dyDescent="0.75">
      <c r="A38" s="1"/>
      <c r="B38" s="1"/>
      <c r="C38" s="1"/>
      <c r="D38" s="1" t="s">
        <v>125</v>
      </c>
      <c r="E38" s="1"/>
      <c r="F38" s="4">
        <f>ROUND(SUM(F28:F37),5)</f>
        <v>3395.16</v>
      </c>
      <c r="G38" s="5"/>
      <c r="H38" s="4">
        <f>ROUND(SUM(H28:H37),5)</f>
        <v>353375</v>
      </c>
      <c r="I38" s="5"/>
      <c r="J38" s="4">
        <f t="shared" si="2"/>
        <v>-349979.84</v>
      </c>
    </row>
    <row r="39" spans="1:10" x14ac:dyDescent="0.75">
      <c r="A39" s="1"/>
      <c r="B39" s="1"/>
      <c r="C39" s="1"/>
      <c r="D39" s="1" t="s">
        <v>12</v>
      </c>
      <c r="E39" s="1"/>
      <c r="F39" s="4"/>
      <c r="G39" s="5"/>
      <c r="H39" s="4"/>
      <c r="I39" s="5"/>
      <c r="J39" s="4"/>
    </row>
    <row r="40" spans="1:10" x14ac:dyDescent="0.75">
      <c r="A40" s="1"/>
      <c r="B40" s="1"/>
      <c r="C40" s="1"/>
      <c r="D40" s="1"/>
      <c r="E40" s="1" t="s">
        <v>126</v>
      </c>
      <c r="F40" s="4">
        <v>8339</v>
      </c>
      <c r="G40" s="5"/>
      <c r="H40" s="4">
        <v>8220</v>
      </c>
      <c r="I40" s="5"/>
      <c r="J40" s="4">
        <f t="shared" ref="J40:J47" si="3">ROUND((F40-H40),5)</f>
        <v>119</v>
      </c>
    </row>
    <row r="41" spans="1:10" x14ac:dyDescent="0.75">
      <c r="A41" s="1"/>
      <c r="B41" s="1"/>
      <c r="C41" s="1"/>
      <c r="D41" s="1"/>
      <c r="E41" s="1" t="s">
        <v>127</v>
      </c>
      <c r="F41" s="4">
        <v>561.44000000000005</v>
      </c>
      <c r="G41" s="5"/>
      <c r="H41" s="4">
        <v>660</v>
      </c>
      <c r="I41" s="5"/>
      <c r="J41" s="4">
        <f t="shared" si="3"/>
        <v>-98.56</v>
      </c>
    </row>
    <row r="42" spans="1:10" x14ac:dyDescent="0.75">
      <c r="A42" s="1"/>
      <c r="B42" s="1"/>
      <c r="C42" s="1"/>
      <c r="D42" s="1"/>
      <c r="E42" s="1" t="s">
        <v>128</v>
      </c>
      <c r="F42" s="4">
        <v>250.18</v>
      </c>
      <c r="G42" s="5"/>
      <c r="H42" s="4">
        <v>245</v>
      </c>
      <c r="I42" s="5"/>
      <c r="J42" s="4">
        <f t="shared" si="3"/>
        <v>5.18</v>
      </c>
    </row>
    <row r="43" spans="1:10" x14ac:dyDescent="0.75">
      <c r="A43" s="1"/>
      <c r="B43" s="1"/>
      <c r="C43" s="1"/>
      <c r="D43" s="1"/>
      <c r="E43" s="1" t="s">
        <v>129</v>
      </c>
      <c r="F43" s="4">
        <v>1085.7</v>
      </c>
      <c r="G43" s="5"/>
      <c r="H43" s="4">
        <v>1602.91</v>
      </c>
      <c r="I43" s="5"/>
      <c r="J43" s="4">
        <f t="shared" si="3"/>
        <v>-517.21</v>
      </c>
    </row>
    <row r="44" spans="1:10" x14ac:dyDescent="0.75">
      <c r="A44" s="1"/>
      <c r="B44" s="1"/>
      <c r="C44" s="1"/>
      <c r="D44" s="1"/>
      <c r="E44" s="1" t="s">
        <v>130</v>
      </c>
      <c r="F44" s="4">
        <v>6067.33</v>
      </c>
      <c r="G44" s="5"/>
      <c r="H44" s="4">
        <v>8500</v>
      </c>
      <c r="I44" s="5"/>
      <c r="J44" s="4">
        <f t="shared" si="3"/>
        <v>-2432.67</v>
      </c>
    </row>
    <row r="45" spans="1:10" x14ac:dyDescent="0.75">
      <c r="A45" s="1"/>
      <c r="B45" s="1"/>
      <c r="C45" s="1"/>
      <c r="D45" s="1"/>
      <c r="E45" s="1" t="s">
        <v>131</v>
      </c>
      <c r="F45" s="4">
        <v>1340.59</v>
      </c>
      <c r="G45" s="5"/>
      <c r="H45" s="4">
        <v>585</v>
      </c>
      <c r="I45" s="5"/>
      <c r="J45" s="4">
        <f t="shared" si="3"/>
        <v>755.59</v>
      </c>
    </row>
    <row r="46" spans="1:10" ht="15.5" thickBot="1" x14ac:dyDescent="0.9">
      <c r="A46" s="1"/>
      <c r="B46" s="1"/>
      <c r="C46" s="1"/>
      <c r="D46" s="1"/>
      <c r="E46" s="1" t="s">
        <v>132</v>
      </c>
      <c r="F46" s="17">
        <v>693.22</v>
      </c>
      <c r="G46" s="5"/>
      <c r="H46" s="17">
        <v>325</v>
      </c>
      <c r="I46" s="5"/>
      <c r="J46" s="17">
        <f t="shared" si="3"/>
        <v>368.22</v>
      </c>
    </row>
    <row r="47" spans="1:10" x14ac:dyDescent="0.75">
      <c r="A47" s="1"/>
      <c r="B47" s="1"/>
      <c r="C47" s="1"/>
      <c r="D47" s="1" t="s">
        <v>133</v>
      </c>
      <c r="E47" s="1"/>
      <c r="F47" s="4">
        <f>ROUND(SUM(F39:F46),5)</f>
        <v>18337.46</v>
      </c>
      <c r="G47" s="5"/>
      <c r="H47" s="4">
        <f>ROUND(SUM(H39:H46),5)</f>
        <v>20137.91</v>
      </c>
      <c r="I47" s="5"/>
      <c r="J47" s="4">
        <f t="shared" si="3"/>
        <v>-1800.45</v>
      </c>
    </row>
    <row r="48" spans="1:10" x14ac:dyDescent="0.75">
      <c r="A48" s="1"/>
      <c r="B48" s="1"/>
      <c r="C48" s="1"/>
      <c r="D48" s="1" t="s">
        <v>13</v>
      </c>
      <c r="E48" s="1"/>
      <c r="F48" s="4"/>
      <c r="G48" s="5"/>
      <c r="H48" s="4"/>
      <c r="I48" s="5"/>
      <c r="J48" s="4"/>
    </row>
    <row r="49" spans="1:11" x14ac:dyDescent="0.75">
      <c r="A49" s="1"/>
      <c r="B49" s="1"/>
      <c r="C49" s="1"/>
      <c r="D49" s="1"/>
      <c r="E49" s="1" t="s">
        <v>134</v>
      </c>
      <c r="F49" s="4">
        <v>250</v>
      </c>
      <c r="G49" s="5"/>
      <c r="H49" s="4">
        <v>550</v>
      </c>
      <c r="I49" s="5"/>
      <c r="J49" s="4">
        <f t="shared" ref="J49:J64" si="4">ROUND((F49-H49),5)</f>
        <v>-300</v>
      </c>
    </row>
    <row r="50" spans="1:11" x14ac:dyDescent="0.75">
      <c r="A50" s="1"/>
      <c r="B50" s="1"/>
      <c r="C50" s="1"/>
      <c r="D50" s="1"/>
      <c r="E50" s="1" t="s">
        <v>135</v>
      </c>
      <c r="F50" s="4">
        <v>1895.35</v>
      </c>
      <c r="G50" s="5"/>
      <c r="H50" s="4">
        <v>1000</v>
      </c>
      <c r="I50" s="5"/>
      <c r="J50" s="4">
        <f t="shared" si="4"/>
        <v>895.35</v>
      </c>
    </row>
    <row r="51" spans="1:11" x14ac:dyDescent="0.75">
      <c r="A51" s="1"/>
      <c r="B51" s="1"/>
      <c r="C51" s="1"/>
      <c r="D51" s="1"/>
      <c r="E51" s="1" t="s">
        <v>136</v>
      </c>
      <c r="F51" s="4">
        <v>560</v>
      </c>
      <c r="G51" s="5"/>
      <c r="H51" s="4">
        <v>900</v>
      </c>
      <c r="I51" s="5"/>
      <c r="J51" s="4">
        <f t="shared" si="4"/>
        <v>-340</v>
      </c>
    </row>
    <row r="52" spans="1:11" x14ac:dyDescent="0.75">
      <c r="A52" s="1"/>
      <c r="B52" s="1"/>
      <c r="C52" s="1"/>
      <c r="D52" s="1"/>
      <c r="E52" s="1" t="s">
        <v>137</v>
      </c>
      <c r="F52" s="4">
        <v>97.14</v>
      </c>
      <c r="G52" s="5"/>
      <c r="H52" s="4">
        <v>125</v>
      </c>
      <c r="I52" s="5"/>
      <c r="J52" s="4">
        <f t="shared" si="4"/>
        <v>-27.86</v>
      </c>
    </row>
    <row r="53" spans="1:11" x14ac:dyDescent="0.75">
      <c r="A53" s="1"/>
      <c r="B53" s="1"/>
      <c r="C53" s="1"/>
      <c r="D53" s="1"/>
      <c r="E53" s="1" t="s">
        <v>138</v>
      </c>
      <c r="F53" s="4">
        <v>8</v>
      </c>
      <c r="G53" s="5"/>
      <c r="H53" s="4">
        <v>970.83</v>
      </c>
      <c r="I53" s="5"/>
      <c r="J53" s="4">
        <f t="shared" si="4"/>
        <v>-962.83</v>
      </c>
    </row>
    <row r="54" spans="1:11" x14ac:dyDescent="0.75">
      <c r="A54" s="1"/>
      <c r="B54" s="1"/>
      <c r="C54" s="1"/>
      <c r="D54" s="1"/>
      <c r="E54" s="1" t="s">
        <v>139</v>
      </c>
      <c r="F54" s="4">
        <v>1719.37</v>
      </c>
      <c r="G54" s="5"/>
      <c r="H54" s="4">
        <v>1633.33</v>
      </c>
      <c r="I54" s="5"/>
      <c r="J54" s="4">
        <f t="shared" si="4"/>
        <v>86.04</v>
      </c>
    </row>
    <row r="55" spans="1:11" x14ac:dyDescent="0.75">
      <c r="A55" s="1"/>
      <c r="B55" s="1"/>
      <c r="C55" s="1"/>
      <c r="D55" s="1"/>
      <c r="E55" s="1" t="s">
        <v>140</v>
      </c>
      <c r="F55" s="4">
        <v>839.26</v>
      </c>
      <c r="G55" s="5"/>
      <c r="H55" s="4">
        <v>400</v>
      </c>
      <c r="I55" s="5"/>
      <c r="J55" s="4">
        <f t="shared" si="4"/>
        <v>439.26</v>
      </c>
    </row>
    <row r="56" spans="1:11" x14ac:dyDescent="0.75">
      <c r="A56" s="1"/>
      <c r="B56" s="1"/>
      <c r="C56" s="1"/>
      <c r="D56" s="1"/>
      <c r="E56" s="1" t="s">
        <v>141</v>
      </c>
      <c r="F56" s="4">
        <v>0</v>
      </c>
      <c r="G56" s="5"/>
      <c r="H56" s="4">
        <v>416.66</v>
      </c>
      <c r="I56" s="5"/>
      <c r="J56" s="4">
        <f t="shared" si="4"/>
        <v>-416.66</v>
      </c>
    </row>
    <row r="57" spans="1:11" x14ac:dyDescent="0.75">
      <c r="A57" s="1"/>
      <c r="B57" s="1"/>
      <c r="C57" s="1"/>
      <c r="D57" s="1"/>
      <c r="E57" s="1" t="s">
        <v>142</v>
      </c>
      <c r="F57" s="4">
        <v>5441.23</v>
      </c>
      <c r="G57" s="5"/>
      <c r="H57" s="4">
        <v>1333.33</v>
      </c>
      <c r="I57" s="5"/>
      <c r="J57" s="4">
        <f t="shared" si="4"/>
        <v>4107.8999999999996</v>
      </c>
      <c r="K57" s="40" t="s">
        <v>221</v>
      </c>
    </row>
    <row r="58" spans="1:11" x14ac:dyDescent="0.75">
      <c r="A58" s="1"/>
      <c r="B58" s="1"/>
      <c r="C58" s="1"/>
      <c r="D58" s="1"/>
      <c r="E58" s="1" t="s">
        <v>143</v>
      </c>
      <c r="F58" s="4">
        <v>1194.82</v>
      </c>
      <c r="G58" s="5"/>
      <c r="H58" s="4">
        <v>1300</v>
      </c>
      <c r="I58" s="5"/>
      <c r="J58" s="4">
        <f t="shared" si="4"/>
        <v>-105.18</v>
      </c>
    </row>
    <row r="59" spans="1:11" x14ac:dyDescent="0.75">
      <c r="A59" s="1"/>
      <c r="B59" s="1"/>
      <c r="C59" s="1"/>
      <c r="D59" s="1"/>
      <c r="E59" s="1" t="s">
        <v>144</v>
      </c>
      <c r="F59" s="4">
        <v>-209.96</v>
      </c>
      <c r="G59" s="5"/>
      <c r="H59" s="4">
        <v>533.33000000000004</v>
      </c>
      <c r="I59" s="5"/>
      <c r="J59" s="4">
        <f t="shared" si="4"/>
        <v>-743.29</v>
      </c>
    </row>
    <row r="60" spans="1:11" x14ac:dyDescent="0.75">
      <c r="A60" s="1"/>
      <c r="B60" s="1"/>
      <c r="C60" s="1"/>
      <c r="D60" s="1"/>
      <c r="E60" s="1" t="s">
        <v>145</v>
      </c>
      <c r="F60" s="4">
        <v>11178</v>
      </c>
      <c r="G60" s="5"/>
      <c r="H60" s="4">
        <v>2800</v>
      </c>
      <c r="I60" s="5"/>
      <c r="J60" s="4">
        <f t="shared" si="4"/>
        <v>8378</v>
      </c>
      <c r="K60" s="36" t="s">
        <v>205</v>
      </c>
    </row>
    <row r="61" spans="1:11" x14ac:dyDescent="0.75">
      <c r="A61" s="1"/>
      <c r="B61" s="1"/>
      <c r="C61" s="1"/>
      <c r="D61" s="1"/>
      <c r="E61" s="1" t="s">
        <v>146</v>
      </c>
      <c r="F61" s="4">
        <v>880.47</v>
      </c>
      <c r="G61" s="5"/>
      <c r="H61" s="4">
        <v>300</v>
      </c>
      <c r="I61" s="5"/>
      <c r="J61" s="4">
        <f t="shared" si="4"/>
        <v>580.47</v>
      </c>
    </row>
    <row r="62" spans="1:11" x14ac:dyDescent="0.75">
      <c r="A62" s="1"/>
      <c r="B62" s="1"/>
      <c r="C62" s="1"/>
      <c r="D62" s="1"/>
      <c r="E62" s="1" t="s">
        <v>147</v>
      </c>
      <c r="F62" s="4">
        <v>3207.2</v>
      </c>
      <c r="G62" s="5"/>
      <c r="H62" s="4">
        <v>2833.33</v>
      </c>
      <c r="I62" s="5"/>
      <c r="J62" s="4">
        <f t="shared" si="4"/>
        <v>373.87</v>
      </c>
    </row>
    <row r="63" spans="1:11" ht="15.5" thickBot="1" x14ac:dyDescent="0.9">
      <c r="A63" s="1"/>
      <c r="B63" s="1"/>
      <c r="C63" s="1"/>
      <c r="D63" s="1"/>
      <c r="E63" s="1" t="s">
        <v>148</v>
      </c>
      <c r="F63" s="17">
        <v>2213.19</v>
      </c>
      <c r="G63" s="5"/>
      <c r="H63" s="17">
        <v>1525</v>
      </c>
      <c r="I63" s="5"/>
      <c r="J63" s="17">
        <f t="shared" si="4"/>
        <v>688.19</v>
      </c>
    </row>
    <row r="64" spans="1:11" x14ac:dyDescent="0.75">
      <c r="A64" s="1"/>
      <c r="B64" s="1"/>
      <c r="C64" s="1"/>
      <c r="D64" s="1" t="s">
        <v>149</v>
      </c>
      <c r="E64" s="1"/>
      <c r="F64" s="4">
        <f>ROUND(SUM(F48:F63),5)</f>
        <v>29274.07</v>
      </c>
      <c r="G64" s="5"/>
      <c r="H64" s="4">
        <f>ROUND(SUM(H48:H63),5)</f>
        <v>16620.810000000001</v>
      </c>
      <c r="I64" s="5"/>
      <c r="J64" s="4">
        <f t="shared" si="4"/>
        <v>12653.26</v>
      </c>
    </row>
    <row r="65" spans="1:10" x14ac:dyDescent="0.75">
      <c r="A65" s="1"/>
      <c r="B65" s="1"/>
      <c r="C65" s="1"/>
      <c r="D65" s="1" t="s">
        <v>14</v>
      </c>
      <c r="E65" s="1"/>
      <c r="F65" s="4"/>
      <c r="G65" s="5"/>
      <c r="H65" s="4"/>
      <c r="I65" s="5"/>
      <c r="J65" s="4"/>
    </row>
    <row r="66" spans="1:10" x14ac:dyDescent="0.75">
      <c r="A66" s="1"/>
      <c r="B66" s="1"/>
      <c r="C66" s="1"/>
      <c r="D66" s="1"/>
      <c r="E66" s="1" t="s">
        <v>150</v>
      </c>
      <c r="F66" s="4">
        <v>637.77</v>
      </c>
      <c r="G66" s="5"/>
      <c r="H66" s="4">
        <v>0</v>
      </c>
      <c r="I66" s="5"/>
      <c r="J66" s="4">
        <f t="shared" ref="J66:J76" si="5">ROUND((F66-H66),5)</f>
        <v>637.77</v>
      </c>
    </row>
    <row r="67" spans="1:10" x14ac:dyDescent="0.75">
      <c r="A67" s="1"/>
      <c r="B67" s="1"/>
      <c r="C67" s="1"/>
      <c r="D67" s="1"/>
      <c r="E67" s="1" t="s">
        <v>151</v>
      </c>
      <c r="F67" s="4">
        <v>1000</v>
      </c>
      <c r="G67" s="5"/>
      <c r="H67" s="4">
        <v>6500</v>
      </c>
      <c r="I67" s="5"/>
      <c r="J67" s="4">
        <f t="shared" si="5"/>
        <v>-5500</v>
      </c>
    </row>
    <row r="68" spans="1:10" x14ac:dyDescent="0.75">
      <c r="A68" s="1"/>
      <c r="B68" s="1"/>
      <c r="C68" s="1"/>
      <c r="D68" s="1"/>
      <c r="E68" s="1" t="s">
        <v>152</v>
      </c>
      <c r="F68" s="4">
        <v>113.56</v>
      </c>
      <c r="G68" s="5"/>
      <c r="H68" s="4">
        <v>383</v>
      </c>
      <c r="I68" s="5"/>
      <c r="J68" s="4">
        <f t="shared" si="5"/>
        <v>-269.44</v>
      </c>
    </row>
    <row r="69" spans="1:10" x14ac:dyDescent="0.75">
      <c r="A69" s="1"/>
      <c r="B69" s="1"/>
      <c r="C69" s="1"/>
      <c r="D69" s="1"/>
      <c r="E69" s="1" t="s">
        <v>153</v>
      </c>
      <c r="F69" s="4">
        <v>6209.18</v>
      </c>
      <c r="G69" s="5"/>
      <c r="H69" s="4">
        <v>4000</v>
      </c>
      <c r="I69" s="5"/>
      <c r="J69" s="4">
        <f t="shared" si="5"/>
        <v>2209.1799999999998</v>
      </c>
    </row>
    <row r="70" spans="1:10" x14ac:dyDescent="0.75">
      <c r="A70" s="1"/>
      <c r="B70" s="1"/>
      <c r="C70" s="1"/>
      <c r="D70" s="1"/>
      <c r="E70" s="1" t="s">
        <v>154</v>
      </c>
      <c r="F70" s="4">
        <v>621.33000000000004</v>
      </c>
      <c r="G70" s="5"/>
      <c r="H70" s="4">
        <v>500</v>
      </c>
      <c r="I70" s="5"/>
      <c r="J70" s="4">
        <f t="shared" si="5"/>
        <v>121.33</v>
      </c>
    </row>
    <row r="71" spans="1:10" x14ac:dyDescent="0.75">
      <c r="A71" s="1"/>
      <c r="B71" s="1"/>
      <c r="C71" s="1"/>
      <c r="D71" s="1"/>
      <c r="E71" s="1" t="s">
        <v>155</v>
      </c>
      <c r="F71" s="4">
        <v>0</v>
      </c>
      <c r="G71" s="5"/>
      <c r="H71" s="4">
        <v>33.33</v>
      </c>
      <c r="I71" s="5"/>
      <c r="J71" s="4">
        <f t="shared" si="5"/>
        <v>-33.33</v>
      </c>
    </row>
    <row r="72" spans="1:10" x14ac:dyDescent="0.75">
      <c r="A72" s="1"/>
      <c r="B72" s="1"/>
      <c r="C72" s="1"/>
      <c r="D72" s="1"/>
      <c r="E72" s="1" t="s">
        <v>156</v>
      </c>
      <c r="F72" s="4">
        <v>700</v>
      </c>
      <c r="G72" s="5"/>
      <c r="H72" s="4">
        <v>0</v>
      </c>
      <c r="I72" s="5"/>
      <c r="J72" s="4">
        <f t="shared" si="5"/>
        <v>700</v>
      </c>
    </row>
    <row r="73" spans="1:10" x14ac:dyDescent="0.75">
      <c r="A73" s="1"/>
      <c r="B73" s="1"/>
      <c r="C73" s="1"/>
      <c r="D73" s="1"/>
      <c r="E73" s="1" t="s">
        <v>157</v>
      </c>
      <c r="F73" s="4">
        <v>703.57</v>
      </c>
      <c r="G73" s="5"/>
      <c r="H73" s="4">
        <v>2700</v>
      </c>
      <c r="I73" s="5"/>
      <c r="J73" s="4">
        <f t="shared" si="5"/>
        <v>-1996.43</v>
      </c>
    </row>
    <row r="74" spans="1:10" x14ac:dyDescent="0.75">
      <c r="A74" s="1"/>
      <c r="B74" s="1"/>
      <c r="C74" s="1"/>
      <c r="D74" s="1"/>
      <c r="E74" s="1" t="s">
        <v>158</v>
      </c>
      <c r="F74" s="4">
        <v>172.87</v>
      </c>
      <c r="G74" s="5"/>
      <c r="H74" s="4">
        <v>100</v>
      </c>
      <c r="I74" s="5"/>
      <c r="J74" s="4">
        <f t="shared" si="5"/>
        <v>72.87</v>
      </c>
    </row>
    <row r="75" spans="1:10" ht="15.5" thickBot="1" x14ac:dyDescent="0.9">
      <c r="A75" s="1"/>
      <c r="B75" s="1"/>
      <c r="C75" s="1"/>
      <c r="D75" s="1"/>
      <c r="E75" s="1" t="s">
        <v>159</v>
      </c>
      <c r="F75" s="17">
        <v>2178.75</v>
      </c>
      <c r="G75" s="5"/>
      <c r="H75" s="17">
        <v>2000</v>
      </c>
      <c r="I75" s="5"/>
      <c r="J75" s="17">
        <f t="shared" si="5"/>
        <v>178.75</v>
      </c>
    </row>
    <row r="76" spans="1:10" x14ac:dyDescent="0.75">
      <c r="A76" s="1"/>
      <c r="B76" s="1"/>
      <c r="C76" s="1"/>
      <c r="D76" s="1" t="s">
        <v>160</v>
      </c>
      <c r="E76" s="1"/>
      <c r="F76" s="4">
        <f>ROUND(SUM(F65:F75),5)</f>
        <v>12337.03</v>
      </c>
      <c r="G76" s="5"/>
      <c r="H76" s="4">
        <f>ROUND(SUM(H65:H75),5)</f>
        <v>16216.33</v>
      </c>
      <c r="I76" s="5"/>
      <c r="J76" s="4">
        <f t="shared" si="5"/>
        <v>-3879.3</v>
      </c>
    </row>
    <row r="77" spans="1:10" x14ac:dyDescent="0.75">
      <c r="A77" s="1"/>
      <c r="B77" s="1"/>
      <c r="C77" s="1"/>
      <c r="D77" s="1" t="s">
        <v>15</v>
      </c>
      <c r="E77" s="1"/>
      <c r="F77" s="4"/>
      <c r="G77" s="5"/>
      <c r="H77" s="4"/>
      <c r="I77" s="5"/>
      <c r="J77" s="4"/>
    </row>
    <row r="78" spans="1:10" x14ac:dyDescent="0.75">
      <c r="A78" s="1"/>
      <c r="B78" s="1"/>
      <c r="C78" s="1"/>
      <c r="D78" s="1"/>
      <c r="E78" s="1" t="s">
        <v>161</v>
      </c>
      <c r="F78" s="4">
        <v>11612.71</v>
      </c>
      <c r="G78" s="5"/>
      <c r="H78" s="4">
        <v>22860</v>
      </c>
      <c r="I78" s="5"/>
      <c r="J78" s="4">
        <f>ROUND((F78-H78),5)</f>
        <v>-11247.29</v>
      </c>
    </row>
    <row r="79" spans="1:10" x14ac:dyDescent="0.75">
      <c r="A79" s="1"/>
      <c r="B79" s="1"/>
      <c r="C79" s="1"/>
      <c r="D79" s="1"/>
      <c r="E79" s="1" t="s">
        <v>162</v>
      </c>
      <c r="F79" s="4">
        <v>13279.33</v>
      </c>
      <c r="G79" s="5"/>
      <c r="H79" s="4">
        <v>1828</v>
      </c>
      <c r="I79" s="5"/>
      <c r="J79" s="4">
        <f>ROUND((F79-H79),5)</f>
        <v>11451.33</v>
      </c>
    </row>
    <row r="80" spans="1:10" x14ac:dyDescent="0.75">
      <c r="A80" s="1"/>
      <c r="B80" s="1"/>
      <c r="C80" s="1"/>
      <c r="D80" s="1"/>
      <c r="E80" s="1" t="s">
        <v>163</v>
      </c>
      <c r="F80" s="4">
        <v>443.92</v>
      </c>
      <c r="G80" s="5"/>
      <c r="H80" s="4">
        <v>570</v>
      </c>
      <c r="I80" s="5"/>
      <c r="J80" s="4">
        <f>ROUND((F80-H80),5)</f>
        <v>-126.08</v>
      </c>
    </row>
    <row r="81" spans="1:11" ht="15.5" thickBot="1" x14ac:dyDescent="0.9">
      <c r="A81" s="1"/>
      <c r="B81" s="1"/>
      <c r="C81" s="1"/>
      <c r="D81" s="1"/>
      <c r="E81" s="1" t="s">
        <v>164</v>
      </c>
      <c r="F81" s="17">
        <v>6387.09</v>
      </c>
      <c r="G81" s="5"/>
      <c r="H81" s="17">
        <v>4457.66</v>
      </c>
      <c r="I81" s="5"/>
      <c r="J81" s="17">
        <f>ROUND((F81-H81),5)</f>
        <v>1929.43</v>
      </c>
    </row>
    <row r="82" spans="1:11" x14ac:dyDescent="0.75">
      <c r="A82" s="1"/>
      <c r="B82" s="1"/>
      <c r="C82" s="1"/>
      <c r="D82" s="1" t="s">
        <v>165</v>
      </c>
      <c r="E82" s="1"/>
      <c r="F82" s="4">
        <f>ROUND(SUM(F77:F81),5)</f>
        <v>31723.05</v>
      </c>
      <c r="G82" s="5"/>
      <c r="H82" s="4">
        <f>ROUND(SUM(H77:H81),5)</f>
        <v>29715.66</v>
      </c>
      <c r="I82" s="5"/>
      <c r="J82" s="4">
        <f>ROUND((F82-H82),5)</f>
        <v>2007.39</v>
      </c>
    </row>
    <row r="83" spans="1:11" x14ac:dyDescent="0.75">
      <c r="A83" s="1"/>
      <c r="B83" s="1"/>
      <c r="C83" s="1"/>
      <c r="D83" s="1" t="s">
        <v>16</v>
      </c>
      <c r="E83" s="1"/>
      <c r="F83" s="4"/>
      <c r="G83" s="5"/>
      <c r="H83" s="4"/>
      <c r="I83" s="5"/>
      <c r="J83" s="4"/>
    </row>
    <row r="84" spans="1:11" x14ac:dyDescent="0.75">
      <c r="A84" s="1"/>
      <c r="B84" s="1"/>
      <c r="C84" s="1"/>
      <c r="D84" s="1"/>
      <c r="E84" s="1" t="s">
        <v>166</v>
      </c>
      <c r="F84" s="4">
        <v>12.4</v>
      </c>
      <c r="G84" s="5"/>
      <c r="H84" s="4">
        <v>0</v>
      </c>
      <c r="I84" s="5"/>
      <c r="J84" s="4">
        <f t="shared" ref="J84:J100" si="6">ROUND((F84-H84),5)</f>
        <v>12.4</v>
      </c>
    </row>
    <row r="85" spans="1:11" x14ac:dyDescent="0.75">
      <c r="A85" s="1"/>
      <c r="B85" s="1"/>
      <c r="C85" s="1"/>
      <c r="D85" s="1"/>
      <c r="E85" s="1" t="s">
        <v>167</v>
      </c>
      <c r="F85" s="4">
        <v>1866.43</v>
      </c>
      <c r="G85" s="5"/>
      <c r="H85" s="4">
        <v>996.66</v>
      </c>
      <c r="I85" s="5"/>
      <c r="J85" s="4">
        <f t="shared" si="6"/>
        <v>869.77</v>
      </c>
    </row>
    <row r="86" spans="1:11" x14ac:dyDescent="0.75">
      <c r="A86" s="1"/>
      <c r="B86" s="1"/>
      <c r="C86" s="1"/>
      <c r="D86" s="1"/>
      <c r="E86" s="1" t="s">
        <v>168</v>
      </c>
      <c r="F86" s="4">
        <v>310.74</v>
      </c>
      <c r="G86" s="5"/>
      <c r="H86" s="4">
        <v>833.33</v>
      </c>
      <c r="I86" s="5"/>
      <c r="J86" s="4">
        <f t="shared" si="6"/>
        <v>-522.59</v>
      </c>
    </row>
    <row r="87" spans="1:11" x14ac:dyDescent="0.75">
      <c r="A87" s="1"/>
      <c r="B87" s="1"/>
      <c r="C87" s="1"/>
      <c r="D87" s="1"/>
      <c r="E87" s="1" t="s">
        <v>169</v>
      </c>
      <c r="F87" s="4">
        <v>4</v>
      </c>
      <c r="G87" s="5"/>
      <c r="H87" s="4">
        <v>500</v>
      </c>
      <c r="I87" s="5"/>
      <c r="J87" s="4">
        <f t="shared" si="6"/>
        <v>-496</v>
      </c>
    </row>
    <row r="88" spans="1:11" x14ac:dyDescent="0.75">
      <c r="A88" s="1"/>
      <c r="B88" s="1"/>
      <c r="C88" s="1"/>
      <c r="D88" s="1"/>
      <c r="E88" s="1" t="s">
        <v>170</v>
      </c>
      <c r="F88" s="4">
        <v>2606.1799999999998</v>
      </c>
      <c r="G88" s="5"/>
      <c r="H88" s="4">
        <v>3000</v>
      </c>
      <c r="I88" s="5"/>
      <c r="J88" s="4">
        <f t="shared" si="6"/>
        <v>-393.82</v>
      </c>
    </row>
    <row r="89" spans="1:11" x14ac:dyDescent="0.75">
      <c r="A89" s="1"/>
      <c r="B89" s="1"/>
      <c r="C89" s="1"/>
      <c r="D89" s="1"/>
      <c r="E89" s="1" t="s">
        <v>171</v>
      </c>
      <c r="F89" s="4">
        <v>11342</v>
      </c>
      <c r="G89" s="5"/>
      <c r="H89" s="4">
        <v>0</v>
      </c>
      <c r="I89" s="5"/>
      <c r="J89" s="4">
        <f t="shared" si="6"/>
        <v>11342</v>
      </c>
      <c r="K89" s="31" t="s">
        <v>193</v>
      </c>
    </row>
    <row r="90" spans="1:11" x14ac:dyDescent="0.75">
      <c r="A90" s="1"/>
      <c r="B90" s="1"/>
      <c r="C90" s="1"/>
      <c r="D90" s="1"/>
      <c r="E90" s="1" t="s">
        <v>172</v>
      </c>
      <c r="F90" s="4">
        <v>5890.43</v>
      </c>
      <c r="G90" s="5"/>
      <c r="H90" s="4">
        <v>1125</v>
      </c>
      <c r="I90" s="5"/>
      <c r="J90" s="4">
        <f t="shared" si="6"/>
        <v>4765.43</v>
      </c>
      <c r="K90" s="33" t="s">
        <v>198</v>
      </c>
    </row>
    <row r="91" spans="1:11" x14ac:dyDescent="0.75">
      <c r="A91" s="1"/>
      <c r="B91" s="1"/>
      <c r="C91" s="1"/>
      <c r="D91" s="1"/>
      <c r="E91" s="1" t="s">
        <v>173</v>
      </c>
      <c r="F91" s="4">
        <v>421.82</v>
      </c>
      <c r="G91" s="5"/>
      <c r="H91" s="4">
        <v>1700</v>
      </c>
      <c r="I91" s="5"/>
      <c r="J91" s="4">
        <f t="shared" si="6"/>
        <v>-1278.18</v>
      </c>
    </row>
    <row r="92" spans="1:11" x14ac:dyDescent="0.75">
      <c r="A92" s="1"/>
      <c r="B92" s="1"/>
      <c r="C92" s="1"/>
      <c r="D92" s="1"/>
      <c r="E92" s="1" t="s">
        <v>174</v>
      </c>
      <c r="F92" s="4">
        <v>4954</v>
      </c>
      <c r="G92" s="5"/>
      <c r="H92" s="4">
        <v>1190</v>
      </c>
      <c r="I92" s="5"/>
      <c r="J92" s="4">
        <f t="shared" si="6"/>
        <v>3764</v>
      </c>
      <c r="K92" s="36" t="s">
        <v>205</v>
      </c>
    </row>
    <row r="93" spans="1:11" x14ac:dyDescent="0.75">
      <c r="A93" s="1"/>
      <c r="B93" s="1"/>
      <c r="C93" s="1"/>
      <c r="D93" s="1"/>
      <c r="E93" s="1" t="s">
        <v>175</v>
      </c>
      <c r="F93" s="4">
        <v>789.38</v>
      </c>
      <c r="G93" s="5"/>
      <c r="H93" s="4">
        <v>100</v>
      </c>
      <c r="I93" s="5"/>
      <c r="J93" s="4">
        <f t="shared" si="6"/>
        <v>689.38</v>
      </c>
    </row>
    <row r="94" spans="1:11" x14ac:dyDescent="0.75">
      <c r="A94" s="1"/>
      <c r="B94" s="1"/>
      <c r="C94" s="1"/>
      <c r="D94" s="1"/>
      <c r="E94" s="1" t="s">
        <v>176</v>
      </c>
      <c r="F94" s="4">
        <v>5483.9</v>
      </c>
      <c r="G94" s="5"/>
      <c r="H94" s="4">
        <v>5440</v>
      </c>
      <c r="I94" s="5"/>
      <c r="J94" s="4">
        <f t="shared" si="6"/>
        <v>43.9</v>
      </c>
    </row>
    <row r="95" spans="1:11" x14ac:dyDescent="0.75">
      <c r="A95" s="1"/>
      <c r="B95" s="1"/>
      <c r="C95" s="1"/>
      <c r="D95" s="1"/>
      <c r="E95" s="1" t="s">
        <v>177</v>
      </c>
      <c r="F95" s="4">
        <v>1346.45</v>
      </c>
      <c r="G95" s="5"/>
      <c r="H95" s="4">
        <v>650</v>
      </c>
      <c r="I95" s="5"/>
      <c r="J95" s="4">
        <f t="shared" si="6"/>
        <v>696.45</v>
      </c>
    </row>
    <row r="96" spans="1:11" x14ac:dyDescent="0.75">
      <c r="A96" s="1"/>
      <c r="B96" s="1"/>
      <c r="C96" s="1"/>
      <c r="D96" s="1"/>
      <c r="E96" s="1" t="s">
        <v>178</v>
      </c>
      <c r="F96" s="4">
        <v>3734.6</v>
      </c>
      <c r="G96" s="5"/>
      <c r="H96" s="4">
        <v>3000</v>
      </c>
      <c r="I96" s="5"/>
      <c r="J96" s="4">
        <f t="shared" si="6"/>
        <v>734.6</v>
      </c>
    </row>
    <row r="97" spans="1:11" ht="15.5" thickBot="1" x14ac:dyDescent="0.9">
      <c r="A97" s="1"/>
      <c r="B97" s="1"/>
      <c r="C97" s="1"/>
      <c r="D97" s="1"/>
      <c r="E97" s="1" t="s">
        <v>179</v>
      </c>
      <c r="F97" s="6">
        <v>422.84</v>
      </c>
      <c r="G97" s="5"/>
      <c r="H97" s="6">
        <v>120</v>
      </c>
      <c r="I97" s="5"/>
      <c r="J97" s="6">
        <f t="shared" si="6"/>
        <v>302.83999999999997</v>
      </c>
    </row>
    <row r="98" spans="1:11" ht="15.5" thickBot="1" x14ac:dyDescent="0.9">
      <c r="A98" s="1"/>
      <c r="B98" s="1"/>
      <c r="C98" s="1"/>
      <c r="D98" s="1" t="s">
        <v>180</v>
      </c>
      <c r="E98" s="1"/>
      <c r="F98" s="8">
        <f>ROUND(SUM(F83:F97),5)</f>
        <v>39185.17</v>
      </c>
      <c r="G98" s="5"/>
      <c r="H98" s="8">
        <f>ROUND(SUM(H83:H97),5)</f>
        <v>18654.990000000002</v>
      </c>
      <c r="I98" s="5"/>
      <c r="J98" s="8">
        <f t="shared" si="6"/>
        <v>20530.18</v>
      </c>
    </row>
    <row r="99" spans="1:11" ht="15.5" thickBot="1" x14ac:dyDescent="0.9">
      <c r="A99" s="1"/>
      <c r="B99" s="1"/>
      <c r="C99" s="1" t="s">
        <v>17</v>
      </c>
      <c r="D99" s="1"/>
      <c r="E99" s="1"/>
      <c r="F99" s="8">
        <f>ROUND(F20+F27+F38+F47+F64+F76+F82+F98,5)</f>
        <v>209329.52</v>
      </c>
      <c r="G99" s="5"/>
      <c r="H99" s="8">
        <f>ROUND(H20+H27+H38+H47+H64+H76+H82+H98,5)</f>
        <v>516558.2</v>
      </c>
      <c r="I99" s="5"/>
      <c r="J99" s="8">
        <f t="shared" si="6"/>
        <v>-307228.68</v>
      </c>
    </row>
    <row r="100" spans="1:11" s="10" customFormat="1" ht="11.25" thickBot="1" x14ac:dyDescent="0.65">
      <c r="A100" s="1" t="s">
        <v>18</v>
      </c>
      <c r="B100" s="1"/>
      <c r="C100" s="1"/>
      <c r="D100" s="1"/>
      <c r="E100" s="1"/>
      <c r="F100" s="9">
        <f>ROUND(F19-F99,5)</f>
        <v>16385.66</v>
      </c>
      <c r="G100" s="1"/>
      <c r="H100" s="9">
        <f>ROUND(H19-H99,5)</f>
        <v>-80131.199999999997</v>
      </c>
      <c r="I100" s="1"/>
      <c r="J100" s="9">
        <f t="shared" si="6"/>
        <v>96516.86</v>
      </c>
    </row>
    <row r="101" spans="1:11" ht="15.5" thickTop="1" x14ac:dyDescent="0.75"/>
    <row r="102" spans="1:11" x14ac:dyDescent="0.75">
      <c r="A102" s="15" t="s">
        <v>216</v>
      </c>
      <c r="F102" s="4">
        <f>+F17-F82-F98</f>
        <v>13742.690000000002</v>
      </c>
      <c r="H102" s="4">
        <f>+H17-H82-H98</f>
        <v>29629.349999999995</v>
      </c>
      <c r="J102" s="4">
        <f>+J17-J82-J98</f>
        <v>-15886.66</v>
      </c>
      <c r="K102" s="31" t="s">
        <v>193</v>
      </c>
    </row>
  </sheetData>
  <pageMargins left="0.7" right="0.7" top="0.75" bottom="0.75" header="0.1" footer="0.3"/>
  <pageSetup orientation="portrait" r:id="rId1"/>
  <headerFooter>
    <oddHeader>&amp;L&amp;"Arial,Bold"&amp;8 11:54 AM
&amp;"Arial,Bold"&amp;8 07/18/22
&amp;"Arial,Bold"&amp;8 Accrual Basis&amp;C&amp;"Arial,Bold"&amp;12 Habitat for Humanity of Catawba Valley
&amp;"Arial,Bold"&amp;14 Profit &amp;&amp; Loss Budget vs. Actual
&amp;"Arial,Bold"&amp;10 June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229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31750</xdr:rowOff>
              </to>
            </anchor>
          </controlPr>
        </control>
      </mc:Choice>
      <mc:Fallback>
        <control shapeId="12290" r:id="rId4" name="HEADER"/>
      </mc:Fallback>
    </mc:AlternateContent>
    <mc:AlternateContent xmlns:mc="http://schemas.openxmlformats.org/markup-compatibility/2006">
      <mc:Choice Requires="x14">
        <control shapeId="1228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31750</xdr:rowOff>
              </to>
            </anchor>
          </controlPr>
        </control>
      </mc:Choice>
      <mc:Fallback>
        <control shapeId="12289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2BD62-A8A7-44B4-8F0B-3D9985FC779E}">
  <sheetPr codeName="Sheet1"/>
  <dimension ref="A1:J20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J13" sqref="J13"/>
    </sheetView>
  </sheetViews>
  <sheetFormatPr defaultRowHeight="14.75" x14ac:dyDescent="0.75"/>
  <cols>
    <col min="1" max="3" width="3" style="15" customWidth="1"/>
    <col min="4" max="4" width="29" style="15" customWidth="1"/>
    <col min="5" max="5" width="12.86328125" style="16" customWidth="1"/>
    <col min="6" max="6" width="2.26953125" style="16" customWidth="1"/>
    <col min="7" max="7" width="11.26953125" style="16" customWidth="1"/>
    <col min="8" max="8" width="2.26953125" style="16" customWidth="1"/>
    <col min="9" max="9" width="11.7265625" style="16" customWidth="1"/>
  </cols>
  <sheetData>
    <row r="1" spans="1:10" ht="15.5" thickBot="1" x14ac:dyDescent="0.9">
      <c r="A1" s="1"/>
      <c r="B1" s="1"/>
      <c r="C1" s="1"/>
      <c r="D1" s="1"/>
      <c r="E1" s="3"/>
      <c r="F1" s="2"/>
      <c r="G1" s="3"/>
      <c r="H1" s="2"/>
      <c r="I1" s="3"/>
    </row>
    <row r="2" spans="1:10" s="14" customFormat="1" ht="16.25" thickTop="1" thickBot="1" x14ac:dyDescent="0.9">
      <c r="A2" s="11"/>
      <c r="B2" s="11"/>
      <c r="C2" s="11"/>
      <c r="D2" s="11"/>
      <c r="E2" s="12" t="s">
        <v>0</v>
      </c>
      <c r="F2" s="13"/>
      <c r="G2" s="12" t="s">
        <v>1</v>
      </c>
      <c r="H2" s="13"/>
      <c r="I2" s="12" t="s">
        <v>2</v>
      </c>
    </row>
    <row r="3" spans="1:10" ht="15.5" thickTop="1" x14ac:dyDescent="0.75">
      <c r="A3" s="1"/>
      <c r="B3" s="1"/>
      <c r="C3" s="1" t="s">
        <v>3</v>
      </c>
      <c r="D3" s="1"/>
      <c r="E3" s="4"/>
      <c r="F3" s="5"/>
      <c r="G3" s="4"/>
      <c r="H3" s="5"/>
      <c r="I3" s="4"/>
    </row>
    <row r="4" spans="1:10" x14ac:dyDescent="0.75">
      <c r="A4" s="1"/>
      <c r="B4" s="1"/>
      <c r="C4" s="1"/>
      <c r="D4" s="1" t="s">
        <v>4</v>
      </c>
      <c r="E4" s="4">
        <v>112393.87</v>
      </c>
      <c r="F4" s="5"/>
      <c r="G4" s="4">
        <v>175763.97</v>
      </c>
      <c r="H4" s="5"/>
      <c r="I4" s="4">
        <f>ROUND((E4-G4),5)</f>
        <v>-63370.1</v>
      </c>
      <c r="J4" s="34" t="s">
        <v>191</v>
      </c>
    </row>
    <row r="5" spans="1:10" x14ac:dyDescent="0.75">
      <c r="A5" s="1"/>
      <c r="B5" s="1"/>
      <c r="C5" s="1"/>
      <c r="D5" s="1" t="s">
        <v>5</v>
      </c>
      <c r="E5" s="4">
        <v>28670.400000000001</v>
      </c>
      <c r="F5" s="5"/>
      <c r="G5" s="4">
        <v>193835.47</v>
      </c>
      <c r="H5" s="5"/>
      <c r="I5" s="4">
        <f>ROUND((E5-G5),5)</f>
        <v>-165165.07</v>
      </c>
      <c r="J5" s="41" t="s">
        <v>222</v>
      </c>
    </row>
    <row r="6" spans="1:10" ht="15.5" thickBot="1" x14ac:dyDescent="0.9">
      <c r="A6" s="1"/>
      <c r="B6" s="1"/>
      <c r="C6" s="1"/>
      <c r="D6" s="1" t="s">
        <v>6</v>
      </c>
      <c r="E6" s="6">
        <v>84650.91</v>
      </c>
      <c r="F6" s="5"/>
      <c r="G6" s="6">
        <v>86535.360000000001</v>
      </c>
      <c r="H6" s="5"/>
      <c r="I6" s="6">
        <f>ROUND((E6-G6),5)</f>
        <v>-1884.45</v>
      </c>
      <c r="J6" s="31" t="s">
        <v>193</v>
      </c>
    </row>
    <row r="7" spans="1:10" ht="15.5" thickBot="1" x14ac:dyDescent="0.9">
      <c r="A7" s="1"/>
      <c r="B7" s="1"/>
      <c r="C7" s="1" t="s">
        <v>7</v>
      </c>
      <c r="D7" s="1"/>
      <c r="E7" s="7">
        <f>ROUND(SUM(E3:E6),5)</f>
        <v>225715.18</v>
      </c>
      <c r="F7" s="5"/>
      <c r="G7" s="7">
        <f>ROUND(SUM(G3:G6),5)</f>
        <v>456134.8</v>
      </c>
      <c r="H7" s="5"/>
      <c r="I7" s="7">
        <f>ROUND((E7-G7),5)</f>
        <v>-230419.62</v>
      </c>
    </row>
    <row r="8" spans="1:10" x14ac:dyDescent="0.75">
      <c r="A8" s="1"/>
      <c r="B8" s="1" t="s">
        <v>8</v>
      </c>
      <c r="C8" s="1"/>
      <c r="D8" s="1"/>
      <c r="E8" s="4">
        <f>E7</f>
        <v>225715.18</v>
      </c>
      <c r="F8" s="5"/>
      <c r="G8" s="4">
        <f>G7</f>
        <v>456134.8</v>
      </c>
      <c r="H8" s="5"/>
      <c r="I8" s="4">
        <f>ROUND((E8-G8),5)</f>
        <v>-230419.62</v>
      </c>
    </row>
    <row r="9" spans="1:10" x14ac:dyDescent="0.75">
      <c r="A9" s="1"/>
      <c r="B9" s="1"/>
      <c r="C9" s="1" t="s">
        <v>9</v>
      </c>
      <c r="D9" s="1"/>
      <c r="E9" s="4"/>
      <c r="F9" s="5"/>
      <c r="G9" s="4"/>
      <c r="H9" s="5"/>
      <c r="I9" s="4"/>
    </row>
    <row r="10" spans="1:10" x14ac:dyDescent="0.75">
      <c r="A10" s="1"/>
      <c r="B10" s="1"/>
      <c r="C10" s="1"/>
      <c r="D10" s="1" t="s">
        <v>10</v>
      </c>
      <c r="E10" s="4">
        <v>75077.58</v>
      </c>
      <c r="F10" s="5"/>
      <c r="G10" s="4">
        <v>58114.21</v>
      </c>
      <c r="H10" s="5"/>
      <c r="I10" s="4">
        <f t="shared" ref="I10:I18" si="0">ROUND((E10-G10),5)</f>
        <v>16963.37</v>
      </c>
    </row>
    <row r="11" spans="1:10" x14ac:dyDescent="0.75">
      <c r="A11" s="1"/>
      <c r="B11" s="1"/>
      <c r="C11" s="1"/>
      <c r="D11" s="1" t="s">
        <v>11</v>
      </c>
      <c r="E11" s="4">
        <v>3395.16</v>
      </c>
      <c r="F11" s="5"/>
      <c r="G11" s="4">
        <v>1312.25</v>
      </c>
      <c r="H11" s="5"/>
      <c r="I11" s="4">
        <f t="shared" si="0"/>
        <v>2082.91</v>
      </c>
    </row>
    <row r="12" spans="1:10" x14ac:dyDescent="0.75">
      <c r="A12" s="1"/>
      <c r="B12" s="1"/>
      <c r="C12" s="1"/>
      <c r="D12" s="1" t="s">
        <v>12</v>
      </c>
      <c r="E12" s="4">
        <v>18337.46</v>
      </c>
      <c r="F12" s="5"/>
      <c r="G12" s="4">
        <v>78789.039999999994</v>
      </c>
      <c r="H12" s="5"/>
      <c r="I12" s="4">
        <f t="shared" si="0"/>
        <v>-60451.58</v>
      </c>
      <c r="J12" s="31" t="s">
        <v>196</v>
      </c>
    </row>
    <row r="13" spans="1:10" x14ac:dyDescent="0.75">
      <c r="A13" s="1"/>
      <c r="B13" s="1"/>
      <c r="C13" s="1"/>
      <c r="D13" s="1" t="s">
        <v>13</v>
      </c>
      <c r="E13" s="4">
        <v>29274.07</v>
      </c>
      <c r="F13" s="5"/>
      <c r="G13" s="4">
        <v>47733.37</v>
      </c>
      <c r="H13" s="5"/>
      <c r="I13" s="4">
        <f t="shared" si="0"/>
        <v>-18459.3</v>
      </c>
      <c r="J13" s="40" t="s">
        <v>221</v>
      </c>
    </row>
    <row r="14" spans="1:10" x14ac:dyDescent="0.75">
      <c r="A14" s="1"/>
      <c r="B14" s="1"/>
      <c r="C14" s="1"/>
      <c r="D14" s="1" t="s">
        <v>14</v>
      </c>
      <c r="E14" s="4">
        <v>12337.03</v>
      </c>
      <c r="F14" s="5"/>
      <c r="G14" s="4">
        <v>9604.98</v>
      </c>
      <c r="H14" s="5"/>
      <c r="I14" s="4">
        <f t="shared" si="0"/>
        <v>2732.05</v>
      </c>
    </row>
    <row r="15" spans="1:10" x14ac:dyDescent="0.75">
      <c r="A15" s="1"/>
      <c r="B15" s="1"/>
      <c r="C15" s="1"/>
      <c r="D15" s="1" t="s">
        <v>15</v>
      </c>
      <c r="E15" s="4">
        <v>31723.05</v>
      </c>
      <c r="F15" s="5"/>
      <c r="G15" s="4">
        <v>28970.13</v>
      </c>
      <c r="H15" s="5"/>
      <c r="I15" s="4">
        <f t="shared" si="0"/>
        <v>2752.92</v>
      </c>
    </row>
    <row r="16" spans="1:10" ht="15.5" thickBot="1" x14ac:dyDescent="0.9">
      <c r="A16" s="1"/>
      <c r="B16" s="1"/>
      <c r="C16" s="1"/>
      <c r="D16" s="1" t="s">
        <v>16</v>
      </c>
      <c r="E16" s="6">
        <v>39185.17</v>
      </c>
      <c r="F16" s="5"/>
      <c r="G16" s="6">
        <v>23517.64</v>
      </c>
      <c r="H16" s="5"/>
      <c r="I16" s="6">
        <f t="shared" si="0"/>
        <v>15667.53</v>
      </c>
      <c r="J16" s="33" t="s">
        <v>198</v>
      </c>
    </row>
    <row r="17" spans="1:10" ht="15.5" thickBot="1" x14ac:dyDescent="0.9">
      <c r="A17" s="1"/>
      <c r="B17" s="1"/>
      <c r="C17" s="1" t="s">
        <v>17</v>
      </c>
      <c r="D17" s="1"/>
      <c r="E17" s="8">
        <f>ROUND(SUM(E9:E16),5)</f>
        <v>209329.52</v>
      </c>
      <c r="F17" s="5"/>
      <c r="G17" s="8">
        <f>ROUND(SUM(G9:G16),5)</f>
        <v>248041.62</v>
      </c>
      <c r="H17" s="5"/>
      <c r="I17" s="8">
        <f t="shared" si="0"/>
        <v>-38712.1</v>
      </c>
    </row>
    <row r="18" spans="1:10" s="10" customFormat="1" ht="11.25" thickBot="1" x14ac:dyDescent="0.65">
      <c r="A18" s="1" t="s">
        <v>18</v>
      </c>
      <c r="B18" s="1"/>
      <c r="C18" s="1"/>
      <c r="D18" s="1"/>
      <c r="E18" s="9">
        <f>ROUND(E8-E17,5)</f>
        <v>16385.66</v>
      </c>
      <c r="F18" s="1"/>
      <c r="G18" s="9">
        <f>ROUND(G8-G17,5)</f>
        <v>208093.18</v>
      </c>
      <c r="H18" s="1"/>
      <c r="I18" s="9">
        <f t="shared" si="0"/>
        <v>-191707.51999999999</v>
      </c>
    </row>
    <row r="19" spans="1:10" ht="15.5" thickTop="1" x14ac:dyDescent="0.75"/>
    <row r="20" spans="1:10" x14ac:dyDescent="0.75">
      <c r="A20" s="15" t="s">
        <v>215</v>
      </c>
      <c r="E20" s="4">
        <f>+E6-E15-E16</f>
        <v>13742.690000000002</v>
      </c>
      <c r="G20" s="4">
        <f>+G6-G15-G16</f>
        <v>34047.589999999997</v>
      </c>
      <c r="I20" s="4">
        <f>+I6-I15-I16</f>
        <v>-20304.900000000001</v>
      </c>
      <c r="J20" s="31" t="s">
        <v>193</v>
      </c>
    </row>
  </sheetData>
  <pageMargins left="0.7" right="0.7" top="0.75" bottom="0.75" header="0.1" footer="0.3"/>
  <pageSetup orientation="portrait" r:id="rId1"/>
  <headerFooter>
    <oddHeader>&amp;L&amp;"Arial,Bold"&amp;8 11:41 AM
&amp;"Arial,Bold"&amp;8 07/18/22
&amp;"Arial,Bold"&amp;8 Accrual Basis&amp;C&amp;"Arial,Bold"&amp;12 Habitat for Humanity of Catawba Valley
&amp;"Arial,Bold"&amp;14 Profit &amp;&amp; Loss Prev Year Comparison
&amp;"Arial,Bold"&amp;10 June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285750</xdr:colOff>
                <xdr:row>1</xdr:row>
                <xdr:rowOff>31750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285750</xdr:colOff>
                <xdr:row>1</xdr:row>
                <xdr:rowOff>31750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F3DDF-361B-45B7-A414-9D44C08ED2B6}">
  <sheetPr codeName="Sheet2"/>
  <dimension ref="A1:J21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P13" sqref="P13"/>
    </sheetView>
  </sheetViews>
  <sheetFormatPr defaultRowHeight="14.75" x14ac:dyDescent="0.75"/>
  <cols>
    <col min="1" max="3" width="3" style="15" customWidth="1"/>
    <col min="4" max="4" width="29" style="15" customWidth="1"/>
    <col min="5" max="5" width="12.26953125" style="16" bestFit="1" customWidth="1"/>
    <col min="6" max="6" width="2.26953125" style="16" customWidth="1"/>
    <col min="7" max="7" width="12.26953125" style="16" bestFit="1" customWidth="1"/>
    <col min="8" max="8" width="2.26953125" style="16" customWidth="1"/>
    <col min="9" max="9" width="12.86328125" style="16" customWidth="1"/>
  </cols>
  <sheetData>
    <row r="1" spans="1:10" ht="15.5" thickBot="1" x14ac:dyDescent="0.9">
      <c r="A1" s="1"/>
      <c r="B1" s="1"/>
      <c r="C1" s="1"/>
      <c r="D1" s="1"/>
      <c r="E1" s="3"/>
      <c r="F1" s="2"/>
      <c r="G1" s="3"/>
      <c r="H1" s="2"/>
      <c r="I1" s="3"/>
    </row>
    <row r="2" spans="1:10" s="14" customFormat="1" ht="16.25" thickTop="1" thickBot="1" x14ac:dyDescent="0.9">
      <c r="A2" s="11"/>
      <c r="B2" s="11"/>
      <c r="C2" s="11"/>
      <c r="D2" s="11"/>
      <c r="E2" s="12" t="s">
        <v>19</v>
      </c>
      <c r="F2" s="13"/>
      <c r="G2" s="12" t="s">
        <v>20</v>
      </c>
      <c r="H2" s="13"/>
      <c r="I2" s="12" t="s">
        <v>2</v>
      </c>
    </row>
    <row r="3" spans="1:10" ht="15.5" thickTop="1" x14ac:dyDescent="0.75">
      <c r="A3" s="1"/>
      <c r="B3" s="1"/>
      <c r="C3" s="1" t="s">
        <v>3</v>
      </c>
      <c r="D3" s="1"/>
      <c r="E3" s="4"/>
      <c r="F3" s="5"/>
      <c r="G3" s="4"/>
      <c r="H3" s="5"/>
      <c r="I3" s="4"/>
    </row>
    <row r="4" spans="1:10" x14ac:dyDescent="0.75">
      <c r="A4" s="1"/>
      <c r="B4" s="1"/>
      <c r="C4" s="1"/>
      <c r="D4" s="1" t="s">
        <v>21</v>
      </c>
      <c r="E4" s="4">
        <v>339034</v>
      </c>
      <c r="F4" s="5"/>
      <c r="G4" s="4">
        <v>121048</v>
      </c>
      <c r="H4" s="5"/>
      <c r="I4" s="4">
        <f t="shared" ref="I4:I9" si="0">ROUND((E4-G4),5)</f>
        <v>217986</v>
      </c>
    </row>
    <row r="5" spans="1:10" x14ac:dyDescent="0.75">
      <c r="A5" s="1"/>
      <c r="B5" s="1"/>
      <c r="C5" s="1"/>
      <c r="D5" s="1" t="s">
        <v>4</v>
      </c>
      <c r="E5" s="4">
        <v>3641529.54</v>
      </c>
      <c r="F5" s="5"/>
      <c r="G5" s="4">
        <v>1049025.03</v>
      </c>
      <c r="H5" s="5"/>
      <c r="I5" s="4">
        <f t="shared" si="0"/>
        <v>2592504.5099999998</v>
      </c>
      <c r="J5" s="34" t="s">
        <v>191</v>
      </c>
    </row>
    <row r="6" spans="1:10" x14ac:dyDescent="0.75">
      <c r="A6" s="1"/>
      <c r="B6" s="1"/>
      <c r="C6" s="1"/>
      <c r="D6" s="1" t="s">
        <v>5</v>
      </c>
      <c r="E6" s="4">
        <v>143606.87</v>
      </c>
      <c r="F6" s="5"/>
      <c r="G6" s="4">
        <v>196916.65</v>
      </c>
      <c r="H6" s="5"/>
      <c r="I6" s="4">
        <f t="shared" si="0"/>
        <v>-53309.78</v>
      </c>
    </row>
    <row r="7" spans="1:10" ht="15.5" thickBot="1" x14ac:dyDescent="0.9">
      <c r="A7" s="1"/>
      <c r="B7" s="1"/>
      <c r="C7" s="1"/>
      <c r="D7" s="1" t="s">
        <v>6</v>
      </c>
      <c r="E7" s="6">
        <v>967706.06</v>
      </c>
      <c r="F7" s="5"/>
      <c r="G7" s="6">
        <v>834125.6</v>
      </c>
      <c r="H7" s="5"/>
      <c r="I7" s="6">
        <f t="shared" si="0"/>
        <v>133580.46</v>
      </c>
      <c r="J7" s="31" t="s">
        <v>193</v>
      </c>
    </row>
    <row r="8" spans="1:10" ht="15.5" thickBot="1" x14ac:dyDescent="0.9">
      <c r="A8" s="1"/>
      <c r="B8" s="1"/>
      <c r="C8" s="1" t="s">
        <v>7</v>
      </c>
      <c r="D8" s="1"/>
      <c r="E8" s="7">
        <f>ROUND(SUM(E3:E7),5)</f>
        <v>5091876.47</v>
      </c>
      <c r="F8" s="5"/>
      <c r="G8" s="7">
        <f>ROUND(SUM(G3:G7),5)</f>
        <v>2201115.2799999998</v>
      </c>
      <c r="H8" s="5"/>
      <c r="I8" s="7">
        <f t="shared" si="0"/>
        <v>2890761.19</v>
      </c>
    </row>
    <row r="9" spans="1:10" x14ac:dyDescent="0.75">
      <c r="A9" s="1"/>
      <c r="B9" s="1" t="s">
        <v>8</v>
      </c>
      <c r="C9" s="1"/>
      <c r="D9" s="1"/>
      <c r="E9" s="4">
        <f>E8</f>
        <v>5091876.47</v>
      </c>
      <c r="F9" s="5"/>
      <c r="G9" s="4">
        <f>G8</f>
        <v>2201115.2799999998</v>
      </c>
      <c r="H9" s="5"/>
      <c r="I9" s="4">
        <f t="shared" si="0"/>
        <v>2890761.19</v>
      </c>
    </row>
    <row r="10" spans="1:10" x14ac:dyDescent="0.75">
      <c r="A10" s="1"/>
      <c r="B10" s="1"/>
      <c r="C10" s="1" t="s">
        <v>9</v>
      </c>
      <c r="D10" s="1"/>
      <c r="E10" s="4"/>
      <c r="F10" s="5"/>
      <c r="G10" s="4"/>
      <c r="H10" s="5"/>
      <c r="I10" s="4"/>
    </row>
    <row r="11" spans="1:10" x14ac:dyDescent="0.75">
      <c r="A11" s="1"/>
      <c r="B11" s="1"/>
      <c r="C11" s="1"/>
      <c r="D11" s="1" t="s">
        <v>10</v>
      </c>
      <c r="E11" s="4">
        <v>816659.02</v>
      </c>
      <c r="F11" s="5"/>
      <c r="G11" s="4">
        <v>722646.79</v>
      </c>
      <c r="H11" s="5"/>
      <c r="I11" s="4">
        <f t="shared" ref="I11:I19" si="1">ROUND((E11-G11),5)</f>
        <v>94012.23</v>
      </c>
    </row>
    <row r="12" spans="1:10" x14ac:dyDescent="0.75">
      <c r="A12" s="1"/>
      <c r="B12" s="1"/>
      <c r="C12" s="1"/>
      <c r="D12" s="1" t="s">
        <v>11</v>
      </c>
      <c r="E12" s="4">
        <v>328355.64</v>
      </c>
      <c r="F12" s="5"/>
      <c r="G12" s="4">
        <v>130560.39</v>
      </c>
      <c r="H12" s="5"/>
      <c r="I12" s="4">
        <f t="shared" si="1"/>
        <v>197795.25</v>
      </c>
    </row>
    <row r="13" spans="1:10" x14ac:dyDescent="0.75">
      <c r="A13" s="1"/>
      <c r="B13" s="1"/>
      <c r="C13" s="1"/>
      <c r="D13" s="1" t="s">
        <v>12</v>
      </c>
      <c r="E13" s="4">
        <v>298038.98</v>
      </c>
      <c r="F13" s="5"/>
      <c r="G13" s="4">
        <v>297353.67</v>
      </c>
      <c r="H13" s="5"/>
      <c r="I13" s="4">
        <f t="shared" si="1"/>
        <v>685.31</v>
      </c>
    </row>
    <row r="14" spans="1:10" x14ac:dyDescent="0.75">
      <c r="A14" s="1"/>
      <c r="B14" s="1"/>
      <c r="C14" s="1"/>
      <c r="D14" s="1" t="s">
        <v>13</v>
      </c>
      <c r="E14" s="4">
        <v>258255.37</v>
      </c>
      <c r="F14" s="5"/>
      <c r="G14" s="4">
        <v>219874.53</v>
      </c>
      <c r="H14" s="5"/>
      <c r="I14" s="4">
        <f t="shared" si="1"/>
        <v>38380.839999999997</v>
      </c>
      <c r="J14" s="36" t="s">
        <v>205</v>
      </c>
    </row>
    <row r="15" spans="1:10" x14ac:dyDescent="0.75">
      <c r="A15" s="1"/>
      <c r="B15" s="1"/>
      <c r="C15" s="1"/>
      <c r="D15" s="1" t="s">
        <v>14</v>
      </c>
      <c r="E15" s="4">
        <v>108035.68</v>
      </c>
      <c r="F15" s="5"/>
      <c r="G15" s="4">
        <v>105978.2</v>
      </c>
      <c r="H15" s="5"/>
      <c r="I15" s="4">
        <f t="shared" si="1"/>
        <v>2057.48</v>
      </c>
    </row>
    <row r="16" spans="1:10" x14ac:dyDescent="0.75">
      <c r="A16" s="1"/>
      <c r="B16" s="1"/>
      <c r="C16" s="1"/>
      <c r="D16" s="1" t="s">
        <v>15</v>
      </c>
      <c r="E16" s="4">
        <v>379726.86</v>
      </c>
      <c r="F16" s="5"/>
      <c r="G16" s="4">
        <v>321665.34999999998</v>
      </c>
      <c r="H16" s="5"/>
      <c r="I16" s="4">
        <f t="shared" si="1"/>
        <v>58061.51</v>
      </c>
    </row>
    <row r="17" spans="1:10" ht="15.5" thickBot="1" x14ac:dyDescent="0.9">
      <c r="A17" s="1"/>
      <c r="B17" s="1"/>
      <c r="C17" s="1"/>
      <c r="D17" s="1" t="s">
        <v>16</v>
      </c>
      <c r="E17" s="6">
        <v>275992.94</v>
      </c>
      <c r="F17" s="5"/>
      <c r="G17" s="6">
        <v>234969.35</v>
      </c>
      <c r="H17" s="5"/>
      <c r="I17" s="6">
        <f t="shared" si="1"/>
        <v>41023.589999999997</v>
      </c>
      <c r="J17" s="33" t="s">
        <v>198</v>
      </c>
    </row>
    <row r="18" spans="1:10" ht="15.5" thickBot="1" x14ac:dyDescent="0.9">
      <c r="A18" s="1"/>
      <c r="B18" s="1"/>
      <c r="C18" s="1" t="s">
        <v>17</v>
      </c>
      <c r="D18" s="1"/>
      <c r="E18" s="8">
        <f>ROUND(SUM(E10:E17),5)</f>
        <v>2465064.4900000002</v>
      </c>
      <c r="F18" s="5"/>
      <c r="G18" s="8">
        <f>ROUND(SUM(G10:G17),5)</f>
        <v>2033048.28</v>
      </c>
      <c r="H18" s="5"/>
      <c r="I18" s="8">
        <f t="shared" si="1"/>
        <v>432016.21</v>
      </c>
    </row>
    <row r="19" spans="1:10" s="10" customFormat="1" ht="11.25" thickBot="1" x14ac:dyDescent="0.65">
      <c r="A19" s="1" t="s">
        <v>18</v>
      </c>
      <c r="B19" s="1"/>
      <c r="C19" s="1"/>
      <c r="D19" s="1"/>
      <c r="E19" s="9">
        <f>ROUND(E9-E18,5)</f>
        <v>2626811.98</v>
      </c>
      <c r="F19" s="1"/>
      <c r="G19" s="9">
        <f>ROUND(G9-G18,5)</f>
        <v>168067</v>
      </c>
      <c r="H19" s="1"/>
      <c r="I19" s="9">
        <f t="shared" si="1"/>
        <v>2458744.98</v>
      </c>
    </row>
    <row r="20" spans="1:10" ht="15.5" thickTop="1" x14ac:dyDescent="0.75"/>
    <row r="21" spans="1:10" x14ac:dyDescent="0.75">
      <c r="A21" s="15" t="s">
        <v>215</v>
      </c>
      <c r="E21" s="4">
        <f>+E7-E16-E17</f>
        <v>311986.26000000007</v>
      </c>
      <c r="G21" s="4">
        <f>+G7-G16-G17</f>
        <v>277490.90000000002</v>
      </c>
      <c r="I21" s="4">
        <f>+I7-I16-I17</f>
        <v>34495.359999999986</v>
      </c>
      <c r="J21" s="31" t="s">
        <v>193</v>
      </c>
    </row>
  </sheetData>
  <pageMargins left="0.7" right="0.7" top="0.75" bottom="0.75" header="0.1" footer="0.3"/>
  <pageSetup orientation="portrait" r:id="rId1"/>
  <headerFooter>
    <oddHeader>&amp;L&amp;"Arial,Bold"&amp;8 11:43 AM
&amp;"Arial,Bold"&amp;8 07/18/22
&amp;"Arial,Bold"&amp;8 Accrual Basis&amp;C&amp;"Arial,Bold"&amp;12 Habitat for Humanity of Catawba Valley
&amp;"Arial,Bold"&amp;14 Profit &amp;&amp; Loss Prev Year Comparison
&amp;"Arial,Bold"&amp;10 July 2021 through June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285750</xdr:colOff>
                <xdr:row>1</xdr:row>
                <xdr:rowOff>31750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285750</xdr:colOff>
                <xdr:row>1</xdr:row>
                <xdr:rowOff>31750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D47BD-764A-4C98-99D5-A1DD062666ED}">
  <sheetPr codeName="Sheet4"/>
  <dimension ref="A1:F33"/>
  <sheetViews>
    <sheetView tabSelected="1" workbookViewId="0">
      <pane xSplit="5" ySplit="1" topLeftCell="F8" activePane="bottomRight" state="frozenSplit"/>
      <selection pane="topRight" activeCell="F1" sqref="F1"/>
      <selection pane="bottomLeft" activeCell="A2" sqref="A2"/>
      <selection pane="bottomRight" activeCell="F7" sqref="F7"/>
    </sheetView>
  </sheetViews>
  <sheetFormatPr defaultRowHeight="14.75" x14ac:dyDescent="0.75"/>
  <cols>
    <col min="1" max="4" width="3" style="15" customWidth="1"/>
    <col min="5" max="5" width="33.26953125" style="15" customWidth="1"/>
    <col min="6" max="6" width="12.1328125" style="16" customWidth="1"/>
  </cols>
  <sheetData>
    <row r="1" spans="1:6" s="14" customFormat="1" ht="15.5" thickBot="1" x14ac:dyDescent="0.9">
      <c r="A1" s="11"/>
      <c r="B1" s="11"/>
      <c r="C1" s="11"/>
      <c r="D1" s="11"/>
      <c r="E1" s="11"/>
      <c r="F1" s="18" t="s">
        <v>0</v>
      </c>
    </row>
    <row r="2" spans="1:6" ht="15.5" thickTop="1" x14ac:dyDescent="0.75">
      <c r="A2" s="1"/>
      <c r="B2" s="1"/>
      <c r="C2" s="1" t="s">
        <v>84</v>
      </c>
      <c r="D2" s="1"/>
      <c r="E2" s="1"/>
      <c r="F2" s="4"/>
    </row>
    <row r="3" spans="1:6" x14ac:dyDescent="0.75">
      <c r="A3" s="1"/>
      <c r="B3" s="1"/>
      <c r="C3" s="1"/>
      <c r="D3" s="1" t="s">
        <v>18</v>
      </c>
      <c r="E3" s="1"/>
      <c r="F3" s="4">
        <v>16385.66</v>
      </c>
    </row>
    <row r="4" spans="1:6" x14ac:dyDescent="0.75">
      <c r="A4" s="1"/>
      <c r="B4" s="1"/>
      <c r="C4" s="1"/>
      <c r="D4" s="1" t="s">
        <v>85</v>
      </c>
      <c r="E4" s="1"/>
      <c r="F4" s="4"/>
    </row>
    <row r="5" spans="1:6" x14ac:dyDescent="0.75">
      <c r="A5" s="1"/>
      <c r="B5" s="1"/>
      <c r="C5" s="1"/>
      <c r="D5" s="1" t="s">
        <v>86</v>
      </c>
      <c r="E5" s="1"/>
      <c r="F5" s="4"/>
    </row>
    <row r="6" spans="1:6" x14ac:dyDescent="0.75">
      <c r="A6" s="1"/>
      <c r="B6" s="1"/>
      <c r="C6" s="1"/>
      <c r="D6" s="1"/>
      <c r="E6" s="1" t="s">
        <v>30</v>
      </c>
      <c r="F6" s="4">
        <v>3706.19</v>
      </c>
    </row>
    <row r="7" spans="1:6" x14ac:dyDescent="0.75">
      <c r="A7" s="1"/>
      <c r="B7" s="1"/>
      <c r="C7" s="1"/>
      <c r="D7" s="1"/>
      <c r="E7" s="1" t="s">
        <v>33</v>
      </c>
      <c r="F7" s="4">
        <v>-51845.88</v>
      </c>
    </row>
    <row r="8" spans="1:6" x14ac:dyDescent="0.75">
      <c r="A8" s="1"/>
      <c r="B8" s="1"/>
      <c r="C8" s="1"/>
      <c r="D8" s="1"/>
      <c r="E8" s="1" t="s">
        <v>34</v>
      </c>
      <c r="F8" s="4">
        <v>-2192.69</v>
      </c>
    </row>
    <row r="9" spans="1:6" x14ac:dyDescent="0.75">
      <c r="A9" s="1"/>
      <c r="B9" s="1"/>
      <c r="C9" s="1"/>
      <c r="D9" s="1"/>
      <c r="E9" s="1" t="s">
        <v>38</v>
      </c>
      <c r="F9" s="4">
        <v>-5896.65</v>
      </c>
    </row>
    <row r="10" spans="1:6" x14ac:dyDescent="0.75">
      <c r="A10" s="1"/>
      <c r="B10" s="1"/>
      <c r="C10" s="1"/>
      <c r="D10" s="1"/>
      <c r="E10" s="1" t="s">
        <v>40</v>
      </c>
      <c r="F10" s="4">
        <v>-68855.75</v>
      </c>
    </row>
    <row r="11" spans="1:6" x14ac:dyDescent="0.75">
      <c r="A11" s="1"/>
      <c r="B11" s="1"/>
      <c r="C11" s="1"/>
      <c r="D11" s="1"/>
      <c r="E11" s="1" t="s">
        <v>54</v>
      </c>
      <c r="F11" s="4">
        <v>16147.95</v>
      </c>
    </row>
    <row r="12" spans="1:6" x14ac:dyDescent="0.75">
      <c r="A12" s="1"/>
      <c r="B12" s="1"/>
      <c r="C12" s="1"/>
      <c r="D12" s="1"/>
      <c r="E12" s="1" t="s">
        <v>87</v>
      </c>
      <c r="F12" s="4">
        <v>-5600</v>
      </c>
    </row>
    <row r="13" spans="1:6" x14ac:dyDescent="0.75">
      <c r="A13" s="1"/>
      <c r="B13" s="1"/>
      <c r="C13" s="1"/>
      <c r="D13" s="1"/>
      <c r="E13" s="1" t="s">
        <v>213</v>
      </c>
      <c r="F13" s="4">
        <v>791.8</v>
      </c>
    </row>
    <row r="14" spans="1:6" ht="15.5" thickBot="1" x14ac:dyDescent="0.9">
      <c r="A14" s="1"/>
      <c r="B14" s="1"/>
      <c r="C14" s="1"/>
      <c r="D14" s="1"/>
      <c r="E14" s="1"/>
      <c r="F14" s="17"/>
    </row>
    <row r="15" spans="1:6" x14ac:dyDescent="0.75">
      <c r="A15" s="1"/>
      <c r="B15" s="1"/>
      <c r="C15" s="1" t="s">
        <v>88</v>
      </c>
      <c r="D15" s="1"/>
      <c r="E15" s="1"/>
      <c r="F15" s="4">
        <f>ROUND(SUM(F2:F3)+SUM(F6:F14),5)</f>
        <v>-97359.37</v>
      </c>
    </row>
    <row r="16" spans="1:6" x14ac:dyDescent="0.75">
      <c r="A16" s="1"/>
      <c r="B16" s="1"/>
      <c r="C16" s="1" t="s">
        <v>89</v>
      </c>
      <c r="D16" s="1"/>
      <c r="E16" s="1"/>
      <c r="F16" s="4"/>
    </row>
    <row r="17" spans="1:6" x14ac:dyDescent="0.75">
      <c r="A17" s="1"/>
      <c r="B17" s="1"/>
      <c r="C17" s="1"/>
      <c r="D17" s="1" t="s">
        <v>90</v>
      </c>
      <c r="E17" s="1"/>
      <c r="F17" s="4">
        <v>-1614.25</v>
      </c>
    </row>
    <row r="18" spans="1:6" x14ac:dyDescent="0.75">
      <c r="A18" s="1"/>
      <c r="B18" s="1"/>
      <c r="C18" s="1"/>
      <c r="D18" s="1" t="s">
        <v>91</v>
      </c>
      <c r="E18" s="1"/>
      <c r="F18" s="4">
        <v>-4439.41</v>
      </c>
    </row>
    <row r="19" spans="1:6" ht="15.5" thickBot="1" x14ac:dyDescent="0.9">
      <c r="A19" s="1"/>
      <c r="B19" s="1"/>
      <c r="C19" s="1"/>
      <c r="D19" s="1" t="s">
        <v>45</v>
      </c>
      <c r="E19" s="1"/>
      <c r="F19" s="17">
        <v>34533.129999999997</v>
      </c>
    </row>
    <row r="20" spans="1:6" x14ac:dyDescent="0.75">
      <c r="A20" s="1"/>
      <c r="B20" s="1"/>
      <c r="C20" s="1" t="s">
        <v>92</v>
      </c>
      <c r="D20" s="1"/>
      <c r="E20" s="1"/>
      <c r="F20" s="4">
        <f>ROUND(SUM(F16:F19),5)</f>
        <v>28479.47</v>
      </c>
    </row>
    <row r="21" spans="1:6" x14ac:dyDescent="0.75">
      <c r="A21" s="1"/>
      <c r="B21" s="1"/>
      <c r="C21" s="1" t="s">
        <v>93</v>
      </c>
      <c r="D21" s="1"/>
      <c r="E21" s="1"/>
      <c r="F21" s="4"/>
    </row>
    <row r="22" spans="1:6" x14ac:dyDescent="0.75">
      <c r="A22" s="1"/>
      <c r="B22" s="1"/>
      <c r="C22" s="1"/>
      <c r="D22" s="1" t="s">
        <v>67</v>
      </c>
      <c r="E22" s="1"/>
      <c r="F22" s="4">
        <v>-4730.67</v>
      </c>
    </row>
    <row r="23" spans="1:6" x14ac:dyDescent="0.75">
      <c r="A23" s="1"/>
      <c r="B23" s="1"/>
      <c r="C23" s="1"/>
      <c r="D23" s="1" t="s">
        <v>68</v>
      </c>
      <c r="E23" s="1"/>
      <c r="F23" s="4">
        <v>-1926.18</v>
      </c>
    </row>
    <row r="24" spans="1:6" x14ac:dyDescent="0.75">
      <c r="A24" s="1"/>
      <c r="B24" s="1"/>
      <c r="C24" s="1"/>
      <c r="D24" s="1" t="s">
        <v>72</v>
      </c>
      <c r="E24" s="1"/>
      <c r="F24" s="4">
        <v>-1695.67</v>
      </c>
    </row>
    <row r="25" spans="1:6" x14ac:dyDescent="0.75">
      <c r="A25" s="1"/>
      <c r="B25" s="1"/>
      <c r="C25" s="1"/>
      <c r="D25" s="1" t="s">
        <v>73</v>
      </c>
      <c r="E25" s="1"/>
      <c r="F25" s="4">
        <v>-1688.09</v>
      </c>
    </row>
    <row r="26" spans="1:6" x14ac:dyDescent="0.75">
      <c r="A26" s="1"/>
      <c r="B26" s="1"/>
      <c r="C26" s="1"/>
      <c r="D26" s="1" t="s">
        <v>214</v>
      </c>
      <c r="E26" s="6"/>
      <c r="F26" s="4">
        <v>33811.160000000003</v>
      </c>
    </row>
    <row r="27" spans="1:6" x14ac:dyDescent="0.75">
      <c r="A27" s="1"/>
      <c r="B27" s="1"/>
      <c r="C27" s="1"/>
      <c r="D27" s="1" t="s">
        <v>75</v>
      </c>
      <c r="E27" s="1"/>
      <c r="F27" s="4">
        <v>-257.42</v>
      </c>
    </row>
    <row r="28" spans="1:6" ht="15.5" thickBot="1" x14ac:dyDescent="0.9">
      <c r="A28" s="1"/>
      <c r="B28" s="1"/>
      <c r="C28" s="1"/>
      <c r="D28" s="1"/>
      <c r="E28" s="1"/>
      <c r="F28" s="6"/>
    </row>
    <row r="29" spans="1:6" ht="15.5" thickBot="1" x14ac:dyDescent="0.9">
      <c r="A29" s="1"/>
      <c r="B29" s="1"/>
      <c r="C29" s="1" t="s">
        <v>94</v>
      </c>
      <c r="D29" s="1"/>
      <c r="E29" s="1"/>
      <c r="F29" s="7">
        <f>ROUND(SUM(F21:F28),5)</f>
        <v>23513.13</v>
      </c>
    </row>
    <row r="30" spans="1:6" x14ac:dyDescent="0.75">
      <c r="A30" s="1"/>
      <c r="B30" s="1" t="s">
        <v>95</v>
      </c>
      <c r="C30" s="1"/>
      <c r="D30" s="1"/>
      <c r="E30" s="1"/>
      <c r="F30" s="4">
        <f>ROUND(F15+F20+F29,5)</f>
        <v>-45366.77</v>
      </c>
    </row>
    <row r="31" spans="1:6" ht="15.5" thickBot="1" x14ac:dyDescent="0.9">
      <c r="A31" s="1"/>
      <c r="B31" s="1" t="s">
        <v>96</v>
      </c>
      <c r="C31" s="1"/>
      <c r="D31" s="1"/>
      <c r="E31" s="1"/>
      <c r="F31" s="6">
        <v>2627894.8199999998</v>
      </c>
    </row>
    <row r="32" spans="1:6" s="10" customFormat="1" ht="11.25" thickBot="1" x14ac:dyDescent="0.65">
      <c r="A32" s="1" t="s">
        <v>97</v>
      </c>
      <c r="B32" s="1"/>
      <c r="C32" s="1"/>
      <c r="D32" s="1"/>
      <c r="E32" s="1"/>
      <c r="F32" s="9">
        <f>ROUND(SUM(F30:F31),5)</f>
        <v>2582528.0499999998</v>
      </c>
    </row>
    <row r="33" ht="15.5" thickTop="1" x14ac:dyDescent="0.75"/>
  </sheetData>
  <phoneticPr fontId="11" type="noConversion"/>
  <pageMargins left="0.7" right="0.7" top="0.75" bottom="0.75" header="0.1" footer="0.3"/>
  <pageSetup orientation="portrait" r:id="rId1"/>
  <headerFooter>
    <oddHeader>&amp;L&amp;"Arial,Bold"&amp;8 11:46 AM
&amp;"Arial,Bold"&amp;8 07/18/22
&amp;"Arial,Bold"&amp;8 &amp;C&amp;"Arial,Bold"&amp;12 Habitat for Humanity of Catawba Valley
&amp;"Arial,Bold"&amp;14 Statement of Cash Flows
&amp;"Arial,Bold"&amp;10 June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26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31750</xdr:rowOff>
              </to>
            </anchor>
          </controlPr>
        </control>
      </mc:Choice>
      <mc:Fallback>
        <control shapeId="11265" r:id="rId4" name="FILTER"/>
      </mc:Fallback>
    </mc:AlternateContent>
    <mc:AlternateContent xmlns:mc="http://schemas.openxmlformats.org/markup-compatibility/2006">
      <mc:Choice Requires="x14">
        <control shapeId="1126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31750</xdr:rowOff>
              </to>
            </anchor>
          </controlPr>
        </control>
      </mc:Choice>
      <mc:Fallback>
        <control shapeId="1126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</vt:lpstr>
      <vt:lpstr>Balance Sheet</vt:lpstr>
      <vt:lpstr>Budget vs Actual</vt:lpstr>
      <vt:lpstr>monthly comparison</vt:lpstr>
      <vt:lpstr>YTD Comparison</vt:lpstr>
      <vt:lpstr>Cashflow</vt:lpstr>
      <vt:lpstr>'Balance Sheet'!Print_Titles</vt:lpstr>
      <vt:lpstr>'Budget vs Actual'!Print_Titles</vt:lpstr>
      <vt:lpstr>Cashflow!Print_Titles</vt:lpstr>
      <vt:lpstr>'monthly comparison'!Print_Titles</vt:lpstr>
      <vt:lpstr>'YTD Comparison'!Print_Titles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Brown</dc:creator>
  <cp:lastModifiedBy>Jenna Ross</cp:lastModifiedBy>
  <cp:lastPrinted>2022-07-18T16:31:14Z</cp:lastPrinted>
  <dcterms:created xsi:type="dcterms:W3CDTF">2022-07-18T15:41:17Z</dcterms:created>
  <dcterms:modified xsi:type="dcterms:W3CDTF">2022-07-22T17:19:28Z</dcterms:modified>
</cp:coreProperties>
</file>