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2345"/>
  </bookViews>
  <sheets>
    <sheet name="Summary" sheetId="9" r:id="rId1"/>
    <sheet name="Balance Sheet" sheetId="1" r:id="rId2"/>
    <sheet name="Budget vs actual" sheetId="3" r:id="rId3"/>
    <sheet name="Monthly Comparative" sheetId="5" r:id="rId4"/>
    <sheet name="Cashflow" sheetId="7" r:id="rId5"/>
  </sheets>
  <externalReferences>
    <externalReference r:id="rId6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4">Cashflow!$A:$E,Cashflow!$1:$1</definedName>
    <definedName name="_xlnm.Print_Titles" localSheetId="3">'Monthly Comparative'!$A:$D,'Monthly Comparative'!$1:$2</definedName>
    <definedName name="QB_COLUMN_29" localSheetId="4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'Monthly Comparative'!$E$2</definedName>
    <definedName name="QB_COLUMN_61210" localSheetId="1" hidden="1">'Balance Sheet'!$H$2</definedName>
    <definedName name="QB_COLUMN_61210" localSheetId="3" hidden="1">'Monthly Comparative'!$G$2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'Monthly Comparative'!$I$2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Sheet'!$23:$23,'Balance Sheet'!$24:$24,'Balance Sheet'!$25:$25,'Balance Sheet'!$26:$26,'Balance Sheet'!$27:$27,'Balance Sheet'!$28:$28</definedName>
    <definedName name="QB_DATA_0" localSheetId="2" hidden="1">'Budget vs actual'!$5:$5,'Budget vs actual'!$6:$6,'Budget vs actual'!$7:$7,'Budget vs actual'!$8:$8,'Budget vs actual'!$9:$9,'Budget vs actual'!$12:$12,'Budget vs actual'!$13:$13,'Budget vs actual'!$14:$14,'Budget vs actual'!$17:$17,'Budget vs actual'!$18:$18,'Budget vs actual'!$24:$24,'Budget vs actual'!$25:$25,'Budget vs actual'!$26:$26,'Budget vs actual'!$27:$27,'Budget vs actual'!$30:$30,'Budget vs actual'!$31:$31</definedName>
    <definedName name="QB_DATA_0" localSheetId="4" hidden="1">Cashflow!$3:$3,Cashflow!$6:$6,Cashflow!$7:$7,Cashflow!$8:$8,Cashflow!$9:$9,Cashflow!$10:$10,Cashflow!$11:$11,Cashflow!#REF!,Cashflow!#REF!,Cashflow!#REF!,Cashflow!#REF!,Cashflow!$12:$12,Cashflow!$15:$15,Cashflow!$16:$16,Cashflow!#REF!,Cashflow!#REF!</definedName>
    <definedName name="QB_DATA_0" localSheetId="3" hidden="1">'Monthly Comparative'!$4:$4,'Monthly Comparative'!$5:$5,'Monthly Comparative'!$6:$6,'Monthly Comparative'!$10:$10,'Monthly Comparative'!$11:$11,'Monthly Comparative'!$12:$12,'Monthly Comparative'!$13:$13,'Monthly Comparative'!$14:$14,'Monthly Comparative'!$15:$15,'Monthly Comparative'!$16:$16</definedName>
    <definedName name="QB_DATA_1" localSheetId="1" hidden="1">'Balance Sheet'!$29:$29,'Balance Sheet'!$30:$30,'Balance Sheet'!$31:$31,'Balance Sheet'!$34:$34,'Balance Sheet'!$35:$35,'Balance Sheet'!$36:$36,'Balance Sheet'!$37:$37,'Balance Sheet'!$44:$44,'Balance Sheet'!$47:$47,'Balance Sheet'!$48:$48,'Balance Sheet'!$49:$49,'Balance Sheet'!$50:$50,'Balance Sheet'!$51:$51,'Balance Sheet'!$52:$52,'Balance Sheet'!$53:$53,'Balance Sheet'!$57:$57</definedName>
    <definedName name="QB_DATA_1" localSheetId="2" hidden="1">'Budget vs actual'!$32:$32,'Budget vs actual'!$33:$33,'Budget vs actual'!$34:$34,'Budget vs actual'!$35:$35,'Budget vs actual'!$38:$38,'Budget vs actual'!$39:$39,'Budget vs actual'!$40:$40,'Budget vs actual'!$41:$41,'Budget vs actual'!$42:$42,'Budget vs actual'!$43:$43,'Budget vs actual'!$44:$44,'Budget vs actual'!$45:$45,'Budget vs actual'!$48:$48,'Budget vs actual'!$49:$49,'Budget vs actual'!$50:$50,'Budget vs actual'!$51:$51</definedName>
    <definedName name="QB_DATA_1" localSheetId="4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Sheet'!$58:$58,'Balance Sheet'!$59:$59,'Balance Sheet'!$60:$60,'Balance Sheet'!$61:$61,'Balance Sheet'!$62:$62,'Balance Sheet'!$63:$63,'Balance Sheet'!$64:$64,'Balance Sheet'!$65:$65,'Balance Sheet'!$66:$66,'Balance Sheet'!$67:$67,'Balance Sheet'!$68:$68,'Balance Sheet'!$72:$72,'Balance Sheet'!$73:$73</definedName>
    <definedName name="QB_DATA_2" localSheetId="2" hidden="1">'Budget vs actual'!$52:$52,'Budget vs actual'!$53:$53,'Budget vs actual'!$54:$54,'Budget vs actual'!$55:$55,'Budget vs actual'!$56:$56,'Budget vs actual'!$57:$57,'Budget vs actual'!$58:$58,'Budget vs actual'!$59:$59,'Budget vs actual'!$60:$60,'Budget vs actual'!$61:$61,'Budget vs actual'!$62:$62,'Budget vs actual'!$65:$65,'Budget vs actual'!$66:$66,'Budget vs actual'!$67:$67,'Budget vs actual'!$68:$68,'Budget vs actual'!$69:$69</definedName>
    <definedName name="QB_DATA_2" localSheetId="4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actual'!$70:$70,'Budget vs actual'!$71:$71,'Budget vs actual'!$72:$72,'Budget vs actual'!$73:$73,'Budget vs actual'!$76:$76,'Budget vs actual'!$77:$77,'Budget vs actual'!$78:$78,'Budget vs actual'!$79:$79,'Budget vs actual'!$82:$82,'Budget vs actual'!$83:$83,'Budget vs actual'!$84:$84,'Budget vs actual'!$85:$85,'Budget vs actual'!$86:$86,'Budget vs actual'!$87:$87,'Budget vs actual'!$88:$88,'Budget vs actual'!$89:$89</definedName>
    <definedName name="QB_DATA_3" localSheetId="4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actual'!$90:$90,'Budget vs actual'!$91:$91,'Budget vs actual'!$92:$92,'Budget vs actual'!$93:$93,'Budget vs actual'!$94:$94,'Budget vs actual'!$95:$95,'Budget vs actual'!$96:$96</definedName>
    <definedName name="QB_DATA_4" localSheetId="4" hidden="1">Cashflow!#REF!,Cashflow!#REF!,Cashflow!#REF!,Cashflow!#REF!,Cashflow!#REF!,Cashflow!#REF!,Cashflow!#REF!,Cashflow!#REF!,Cashflow!#REF!,Cashflow!#REF!,Cashflow!#REF!,Cashflow!#REF!,Cashflow!$19:$19,Cashflow!$20:$20,Cashflow!$21:$21,Cashflow!$22:$22</definedName>
    <definedName name="QB_DATA_5" localSheetId="4" hidden="1">Cashflow!$23:$23,Cashflow!$24:$24,Cashflow!$25:$25,Cashflow!$28:$28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actual'!$J$5,'Budget vs actual'!$J$6,'Budget vs actual'!$J$7,'Budget vs actual'!$J$8,'Budget vs actual'!$J$9,'Budget vs actual'!$F$10,'Budget vs actual'!$H$10,'Budget vs actual'!$J$10,'Budget vs actual'!$J$12,'Budget vs actual'!$J$13,'Budget vs actual'!$J$14,'Budget vs actual'!$F$15,'Budget vs actual'!$H$15,'Budget vs actual'!$J$15,'Budget vs actual'!$J$17,'Budget vs actual'!$J$18</definedName>
    <definedName name="QB_FORMULA_0" localSheetId="4" hidden="1">Cashflow!$F$13,Cashflow!$F$17,Cashflow!$F$26,Cashflow!$F$27,Cashflow!$F$29</definedName>
    <definedName name="QB_FORMULA_0" localSheetId="3" hidden="1">'Monthly Comparative'!$I$4,'Monthly Comparative'!$I$5,'Monthly Comparative'!$I$6,'Monthly Comparative'!$E$7,'Monthly Comparative'!$G$7,'Monthly Comparative'!$I$7,'Monthly Comparative'!$E$8,'Monthly Comparative'!$G$8,'Monthly Comparative'!$I$8,'Monthly Comparative'!$I$10,'Monthly Comparative'!$I$11,'Monthly Comparative'!$I$12,'Monthly Comparative'!$I$13,'Monthly Comparative'!$I$14,'Monthly Comparative'!$I$15,'Monthly Comparative'!$I$16</definedName>
    <definedName name="QB_FORMULA_1" localSheetId="1" hidden="1">'Balance Sheet'!$F$20,'Balance Sheet'!$H$20,'Balance Sheet'!$J$20,'Balance Sheet'!$F$21,'Balance Sheet'!$H$21,'Balance Sheet'!$J$21,'Balance Sheet'!$J$23,'Balance Sheet'!$J$24,'Balance Sheet'!$J$25,'Balance Sheet'!$J$26,'Balance Sheet'!$J$27,'Balance Sheet'!$J$28,'Balance Sheet'!$J$29,'Balance Sheet'!$J$30,'Balance Sheet'!$J$31,'Balance Sheet'!$F$32</definedName>
    <definedName name="QB_FORMULA_1" localSheetId="2" hidden="1">'Budget vs actual'!$F$19,'Budget vs actual'!$H$19,'Budget vs actual'!$J$19,'Budget vs actual'!$F$20,'Budget vs actual'!$H$20,'Budget vs actual'!$J$20,'Budget vs actual'!$F$21,'Budget vs actual'!$H$21,'Budget vs actual'!$J$21,'Budget vs actual'!$J$24,'Budget vs actual'!$J$25,'Budget vs actual'!$J$26,'Budget vs actual'!$J$27,'Budget vs actual'!$F$28,'Budget vs actual'!$H$28,'Budget vs actual'!$J$28</definedName>
    <definedName name="QB_FORMULA_1" localSheetId="3" hidden="1">'Monthly Comparative'!$E$17,'Monthly Comparative'!$G$17,'Monthly Comparative'!$I$17,'Monthly Comparative'!$E$18,'Monthly Comparative'!$G$18,'Monthly Comparative'!$I$18</definedName>
    <definedName name="QB_FORMULA_2" localSheetId="1" hidden="1">'Balance Sheet'!$H$32,'Balance Sheet'!$J$32,'Balance Sheet'!$J$34,'Balance Sheet'!$J$35,'Balance Sheet'!$J$36,'Balance Sheet'!$J$37,'Balance Sheet'!$F$38,'Balance Sheet'!$H$38,'Balance Sheet'!$J$38,'Balance Sheet'!$F$39,'Balance Sheet'!$H$39,'Balance Sheet'!$J$39,'Balance Sheet'!$J$44,'Balance Sheet'!$F$45,'Balance Sheet'!$H$45,'Balance Sheet'!$J$45</definedName>
    <definedName name="QB_FORMULA_2" localSheetId="2" hidden="1">'Budget vs actual'!$J$30,'Budget vs actual'!$J$31,'Budget vs actual'!$J$32,'Budget vs actual'!$J$33,'Budget vs actual'!$J$34,'Budget vs actual'!$J$35,'Budget vs actual'!$F$36,'Budget vs actual'!$H$36,'Budget vs actual'!$J$36,'Budget vs actual'!$J$38,'Budget vs actual'!$J$39,'Budget vs actual'!$J$40,'Budget vs actual'!$J$41,'Budget vs actual'!$J$42,'Budget vs actual'!$J$43,'Budget vs actual'!$J$44</definedName>
    <definedName name="QB_FORMULA_3" localSheetId="1" hidden="1">'Balance Sheet'!$J$47,'Balance Sheet'!$J$48,'Balance Sheet'!$J$49,'Balance Sheet'!$J$50,'Balance Sheet'!$J$51,'Balance Sheet'!$J$52,'Balance Sheet'!$J$53,'Balance Sheet'!$F$54,'Balance Sheet'!$H$54,'Balance Sheet'!$J$54,'Balance Sheet'!$F$55,'Balance Sheet'!$H$55,'Balance Sheet'!$J$55,'Balance Sheet'!$J$57,'Balance Sheet'!$J$58,'Balance Sheet'!$J$59</definedName>
    <definedName name="QB_FORMULA_3" localSheetId="2" hidden="1">'Budget vs actual'!$J$45,'Budget vs actual'!$F$46,'Budget vs actual'!$H$46,'Budget vs actual'!$J$46,'Budget vs actual'!$J$48,'Budget vs actual'!$J$49,'Budget vs actual'!$J$50,'Budget vs actual'!$J$51,'Budget vs actual'!$J$52,'Budget vs actual'!$J$53,'Budget vs actual'!$J$54,'Budget vs actual'!$J$55,'Budget vs actual'!$J$56,'Budget vs actual'!$J$57,'Budget vs actual'!$J$58,'Budget vs actual'!$J$59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Sheet'!$F$69,'Balance Sheet'!$H$69,'Balance Sheet'!$J$69,'Balance Sheet'!$F$70,'Balance Sheet'!$H$70,'Balance Sheet'!$J$70,'Balance Sheet'!$J$72</definedName>
    <definedName name="QB_FORMULA_4" localSheetId="2" hidden="1">'Budget vs actual'!$J$60,'Budget vs actual'!$J$61,'Budget vs actual'!$J$62,'Budget vs actual'!$F$63,'Budget vs actual'!$H$63,'Budget vs actual'!$J$63,'Budget vs actual'!$J$65,'Budget vs actual'!$J$66,'Budget vs actual'!$J$67,'Budget vs actual'!$J$68,'Budget vs actual'!$J$69,'Budget vs actual'!$J$70,'Budget vs actual'!$J$71,'Budget vs actual'!$J$72,'Budget vs actual'!$J$73,'Budget vs actual'!$F$74</definedName>
    <definedName name="QB_FORMULA_5" localSheetId="1" hidden="1">'Balance Sheet'!$J$73,'Balance Sheet'!$F$74,'Balance Sheet'!$H$74,'Balance Sheet'!$J$74,'Balance Sheet'!$F$75,'Balance Sheet'!$H$75,'Balance Sheet'!$J$75</definedName>
    <definedName name="QB_FORMULA_5" localSheetId="2" hidden="1">'Budget vs actual'!$H$74,'Budget vs actual'!$J$74,'Budget vs actual'!$J$76,'Budget vs actual'!$J$77,'Budget vs actual'!$J$78,'Budget vs actual'!$J$79,'Budget vs actual'!$F$80,'Budget vs actual'!$H$80,'Budget vs actual'!$J$80,'Budget vs actual'!$J$82,'Budget vs actual'!$J$83,'Budget vs actual'!$J$84,'Budget vs actual'!$J$85,'Budget vs actual'!$J$86,'Budget vs actual'!$J$87,'Budget vs actual'!$J$88</definedName>
    <definedName name="QB_FORMULA_6" localSheetId="2" hidden="1">'Budget vs actual'!$J$89,'Budget vs actual'!$J$90,'Budget vs actual'!$J$91,'Budget vs actual'!$J$92,'Budget vs actual'!$J$93,'Budget vs actual'!$J$94,'Budget vs actual'!$J$95,'Budget vs actual'!$J$96,'Budget vs actual'!$F$97,'Budget vs actual'!$H$97,'Budget vs actual'!$J$97,'Budget vs actual'!$F$98,'Budget vs actual'!$H$98,'Budget vs actual'!$J$98,'Budget vs actual'!$F$99,'Budget vs actual'!$H$99</definedName>
    <definedName name="QB_FORMULA_7" localSheetId="2" hidden="1">'Budget vs actual'!$J$99</definedName>
    <definedName name="QB_ROW_1" localSheetId="1" hidden="1">'Balance Sheet'!$A$3</definedName>
    <definedName name="QB_ROW_10031" localSheetId="1" hidden="1">'Balance Sheet'!$D$43</definedName>
    <definedName name="QB_ROW_1011" localSheetId="1" hidden="1">'Balance Sheet'!$B$4</definedName>
    <definedName name="QB_ROW_10331" localSheetId="1" hidden="1">'Balance Sheet'!$D$45</definedName>
    <definedName name="QB_ROW_105230" localSheetId="4" hidden="1">Cashflow!#REF!</definedName>
    <definedName name="QB_ROW_106230" localSheetId="4" hidden="1">Cashflow!#REF!</definedName>
    <definedName name="QB_ROW_117230" localSheetId="4" hidden="1">Cashflow!#REF!</definedName>
    <definedName name="QB_ROW_118240" localSheetId="2" hidden="1">'Budget vs actual'!$E$12</definedName>
    <definedName name="QB_ROW_12031" localSheetId="1" hidden="1">'Balance Sheet'!$D$46</definedName>
    <definedName name="QB_ROW_122240" localSheetId="2" hidden="1">'Budget vs actual'!$E$24</definedName>
    <definedName name="QB_ROW_12331" localSheetId="1" hidden="1">'Balance Sheet'!$D$54</definedName>
    <definedName name="QB_ROW_125240" localSheetId="2" hidden="1">'Budget vs actual'!$E$25</definedName>
    <definedName name="QB_ROW_128230" localSheetId="4" hidden="1">Cashflow!#REF!</definedName>
    <definedName name="QB_ROW_129240" localSheetId="2" hidden="1">'Budget vs actual'!$E$26</definedName>
    <definedName name="QB_ROW_13021" localSheetId="1" hidden="1">'Balance Sheet'!$C$56</definedName>
    <definedName name="QB_ROW_130240" localSheetId="2" hidden="1">'Budget vs actual'!$E$27</definedName>
    <definedName name="QB_ROW_1311" localSheetId="1" hidden="1">'Balance Sheet'!$B$21</definedName>
    <definedName name="QB_ROW_13321" localSheetId="1" hidden="1">'Balance Sheet'!$C$69</definedName>
    <definedName name="QB_ROW_133240" localSheetId="2" hidden="1">'Budget vs actual'!$E$30</definedName>
    <definedName name="QB_ROW_138240" localSheetId="2" hidden="1">'Budget vs actual'!$E$31</definedName>
    <definedName name="QB_ROW_14011" localSheetId="1" hidden="1">'Balance Sheet'!$B$71</definedName>
    <definedName name="QB_ROW_142030" localSheetId="2" hidden="1">'Budget vs actual'!$D$29</definedName>
    <definedName name="QB_ROW_142330" localSheetId="2" hidden="1">'Budget vs actual'!$D$36</definedName>
    <definedName name="QB_ROW_142330" localSheetId="3" hidden="1">'Monthly Comparative'!$D$11</definedName>
    <definedName name="QB_ROW_143030" localSheetId="2" hidden="1">'Budget vs actual'!$D$23</definedName>
    <definedName name="QB_ROW_14311" localSheetId="1" hidden="1">'Balance Sheet'!$B$74</definedName>
    <definedName name="QB_ROW_143330" localSheetId="2" hidden="1">'Budget vs actual'!$D$28</definedName>
    <definedName name="QB_ROW_143330" localSheetId="3" hidden="1">'Monthly Comparative'!$D$10</definedName>
    <definedName name="QB_ROW_144240" localSheetId="2" hidden="1">'Budget vs actual'!$E$32</definedName>
    <definedName name="QB_ROW_145240" localSheetId="2" hidden="1">'Budget vs actual'!$E$50</definedName>
    <definedName name="QB_ROW_149230" localSheetId="4" hidden="1">Cashflow!#REF!</definedName>
    <definedName name="QB_ROW_150240" localSheetId="2" hidden="1">'Budget vs actual'!$E$51</definedName>
    <definedName name="QB_ROW_153240" localSheetId="2" hidden="1">'Budget vs actual'!$E$56</definedName>
    <definedName name="QB_ROW_154240" localSheetId="2" hidden="1">'Budget vs actual'!$E$58</definedName>
    <definedName name="QB_ROW_156030" localSheetId="2" hidden="1">'Budget vs actual'!$D$81</definedName>
    <definedName name="QB_ROW_156330" localSheetId="2" hidden="1">'Budget vs actual'!$D$97</definedName>
    <definedName name="QB_ROW_156330" localSheetId="3" hidden="1">'Monthly Comparative'!$D$16</definedName>
    <definedName name="QB_ROW_157240" localSheetId="2" hidden="1">'Budget vs actual'!$E$33</definedName>
    <definedName name="QB_ROW_159240" localSheetId="2" hidden="1">'Budget vs actual'!$E$34</definedName>
    <definedName name="QB_ROW_161240" localSheetId="2" hidden="1">'Budget vs actual'!$E$35</definedName>
    <definedName name="QB_ROW_163030" localSheetId="2" hidden="1">'Budget vs actual'!$D$64</definedName>
    <definedName name="QB_ROW_163330" localSheetId="2" hidden="1">'Budget vs actual'!$D$74</definedName>
    <definedName name="QB_ROW_163330" localSheetId="3" hidden="1">'Monthly Comparative'!$D$14</definedName>
    <definedName name="QB_ROW_164240" localSheetId="2" hidden="1">'Budget vs actual'!$E$65</definedName>
    <definedName name="QB_ROW_166240" localSheetId="2" hidden="1">'Budget vs actual'!$E$69</definedName>
    <definedName name="QB_ROW_169240" localSheetId="2" hidden="1">'Budget vs actual'!$E$70</definedName>
    <definedName name="QB_ROW_170240" localSheetId="2" hidden="1">'Budget vs actual'!$E$71</definedName>
    <definedName name="QB_ROW_17221" localSheetId="1" hidden="1">'Balance Sheet'!$C$73</definedName>
    <definedName name="QB_ROW_17231" localSheetId="4" hidden="1">Cashflow!$D$3</definedName>
    <definedName name="QB_ROW_176240" localSheetId="2" hidden="1">'Budget vs actual'!$E$53</definedName>
    <definedName name="QB_ROW_178240" localSheetId="2" hidden="1">'Budget vs actual'!$E$48</definedName>
    <definedName name="QB_ROW_179230" localSheetId="1" hidden="1">'Balance Sheet'!$D$19</definedName>
    <definedName name="QB_ROW_18301" localSheetId="2" hidden="1">'Budget vs actual'!$A$99</definedName>
    <definedName name="QB_ROW_18301" localSheetId="3" hidden="1">'Monthly Comparative'!$A$18</definedName>
    <definedName name="QB_ROW_184240" localSheetId="2" hidden="1">'Budget vs actual'!$E$78</definedName>
    <definedName name="QB_ROW_185240" localSheetId="4" hidden="1">Cashflow!#REF!</definedName>
    <definedName name="QB_ROW_186240" localSheetId="2" hidden="1">'Budget vs actual'!$E$96</definedName>
    <definedName name="QB_ROW_189240" localSheetId="2" hidden="1">'Budget vs actual'!$E$93</definedName>
    <definedName name="QB_ROW_190030" localSheetId="2" hidden="1">'Budget vs actual'!$D$16</definedName>
    <definedName name="QB_ROW_190240" localSheetId="2" hidden="1">'Budget vs actual'!$E$18</definedName>
    <definedName name="QB_ROW_190330" localSheetId="2" hidden="1">'Budget vs actual'!$D$19</definedName>
    <definedName name="QB_ROW_190330" localSheetId="3" hidden="1">'Monthly Comparative'!$D$6</definedName>
    <definedName name="QB_ROW_193030" localSheetId="2" hidden="1">'Budget vs actual'!$D$75</definedName>
    <definedName name="QB_ROW_193330" localSheetId="2" hidden="1">'Budget vs actual'!$D$80</definedName>
    <definedName name="QB_ROW_193330" localSheetId="3" hidden="1">'Monthly Comparative'!$D$15</definedName>
    <definedName name="QB_ROW_194240" localSheetId="2" hidden="1">'Budget vs actual'!$E$83</definedName>
    <definedName name="QB_ROW_195240" localSheetId="2" hidden="1">'Budget vs actual'!$E$89</definedName>
    <definedName name="QB_ROW_196340" localSheetId="2" hidden="1">'Budget vs actual'!$E$62</definedName>
    <definedName name="QB_ROW_197030" localSheetId="2" hidden="1">'Budget vs actual'!$D$47</definedName>
    <definedName name="QB_ROW_197330" localSheetId="2" hidden="1">'Budget vs actual'!$D$63</definedName>
    <definedName name="QB_ROW_197330" localSheetId="3" hidden="1">'Monthly Comparative'!$D$13</definedName>
    <definedName name="QB_ROW_20022" localSheetId="2" hidden="1">'Budget vs actual'!$C$3</definedName>
    <definedName name="QB_ROW_20022" localSheetId="3" hidden="1">'Monthly Comparative'!$C$3</definedName>
    <definedName name="QB_ROW_200230" localSheetId="1" hidden="1">'Balance Sheet'!$D$66</definedName>
    <definedName name="QB_ROW_200230" localSheetId="4" hidden="1">Cashflow!$D$25</definedName>
    <definedName name="QB_ROW_201240" localSheetId="2" hidden="1">'Budget vs actual'!$E$94</definedName>
    <definedName name="QB_ROW_2021" localSheetId="1" hidden="1">'Balance Sheet'!$C$5</definedName>
    <definedName name="QB_ROW_202240" localSheetId="2" hidden="1">'Budget vs actual'!$E$84</definedName>
    <definedName name="QB_ROW_20322" localSheetId="2" hidden="1">'Budget vs actual'!$C$20</definedName>
    <definedName name="QB_ROW_20322" localSheetId="3" hidden="1">'Monthly Comparative'!$C$7</definedName>
    <definedName name="QB_ROW_205230" localSheetId="4" hidden="1">Cashflow!#REF!</definedName>
    <definedName name="QB_ROW_208240" localSheetId="2" hidden="1">'Budget vs actual'!$E$61</definedName>
    <definedName name="QB_ROW_209240" localSheetId="2" hidden="1">'Budget vs actual'!$E$95</definedName>
    <definedName name="QB_ROW_21022" localSheetId="2" hidden="1">'Budget vs actual'!$C$22</definedName>
    <definedName name="QB_ROW_21022" localSheetId="3" hidden="1">'Monthly Comparative'!$C$9</definedName>
    <definedName name="QB_ROW_211240" localSheetId="2" hidden="1">'Budget vs actual'!$E$92</definedName>
    <definedName name="QB_ROW_212030" localSheetId="2" hidden="1">'Budget vs actual'!$D$4</definedName>
    <definedName name="QB_ROW_212330" localSheetId="2" hidden="1">'Budget vs actual'!$D$10</definedName>
    <definedName name="QB_ROW_212330" localSheetId="3" hidden="1">'Monthly Comparative'!$D$4</definedName>
    <definedName name="QB_ROW_21322" localSheetId="2" hidden="1">'Budget vs actual'!$C$98</definedName>
    <definedName name="QB_ROW_21322" localSheetId="3" hidden="1">'Monthly Comparative'!$C$17</definedName>
    <definedName name="QB_ROW_213240" localSheetId="2" hidden="1">'Budget vs actual'!$E$60</definedName>
    <definedName name="QB_ROW_2321" localSheetId="1" hidden="1">'Balance Sheet'!$C$7</definedName>
    <definedName name="QB_ROW_233330" localSheetId="1" hidden="1">'Balance Sheet'!$D$6</definedName>
    <definedName name="QB_ROW_235230" localSheetId="4" hidden="1">Cashflow!#REF!</definedName>
    <definedName name="QB_ROW_236240" localSheetId="2" hidden="1">'Budget vs actual'!$E$76</definedName>
    <definedName name="QB_ROW_237240" localSheetId="2" hidden="1">'Budget vs actual'!$E$77</definedName>
    <definedName name="QB_ROW_238240" localSheetId="4" hidden="1">Cashflow!#REF!</definedName>
    <definedName name="QB_ROW_28230" localSheetId="1" hidden="1">'Balance Sheet'!$D$15</definedName>
    <definedName name="QB_ROW_301" localSheetId="1" hidden="1">'Balance Sheet'!$A$39</definedName>
    <definedName name="QB_ROW_3021" localSheetId="1" hidden="1">'Balance Sheet'!$C$8</definedName>
    <definedName name="QB_ROW_305230" localSheetId="4" hidden="1">Cashflow!#REF!</definedName>
    <definedName name="QB_ROW_308230" localSheetId="4" hidden="1">Cashflow!#REF!</definedName>
    <definedName name="QB_ROW_314240" localSheetId="2" hidden="1">'Budget vs actual'!$E$85</definedName>
    <definedName name="QB_ROW_326240" localSheetId="1" hidden="1">'Balance Sheet'!$E$52</definedName>
    <definedName name="QB_ROW_328230" localSheetId="1" hidden="1">'Balance Sheet'!$D$16</definedName>
    <definedName name="QB_ROW_329220" localSheetId="1" hidden="1">'Balance Sheet'!$C$23</definedName>
    <definedName name="QB_ROW_330220" localSheetId="1" hidden="1">'Balance Sheet'!$C$24</definedName>
    <definedName name="QB_ROW_3321" localSheetId="1" hidden="1">'Balance Sheet'!$C$10</definedName>
    <definedName name="QB_ROW_33220" localSheetId="1" hidden="1">'Balance Sheet'!$C$72</definedName>
    <definedName name="QB_ROW_3340" localSheetId="2" hidden="1">'Budget vs actual'!$E$13</definedName>
    <definedName name="QB_ROW_334240" localSheetId="2" hidden="1">'Budget vs actual'!$E$59</definedName>
    <definedName name="QB_ROW_335240" localSheetId="2" hidden="1">'Budget vs actual'!$E$90</definedName>
    <definedName name="QB_ROW_34240" localSheetId="2" hidden="1">'Budget vs actual'!$E$86</definedName>
    <definedName name="QB_ROW_35240" localSheetId="2" hidden="1">'Budget vs actual'!$E$79</definedName>
    <definedName name="QB_ROW_360240" localSheetId="2" hidden="1">'Budget vs actual'!$E$91</definedName>
    <definedName name="QB_ROW_36240" localSheetId="2" hidden="1">'Budget vs actual'!$E$17</definedName>
    <definedName name="QB_ROW_364240" localSheetId="2" hidden="1">'Budget vs actual'!$E$54</definedName>
    <definedName name="QB_ROW_380030" localSheetId="2" hidden="1">'Budget vs actual'!$D$11</definedName>
    <definedName name="QB_ROW_380240" localSheetId="2" hidden="1">'Budget vs actual'!$E$14</definedName>
    <definedName name="QB_ROW_380330" localSheetId="2" hidden="1">'Budget vs actual'!$D$15</definedName>
    <definedName name="QB_ROW_380330" localSheetId="3" hidden="1">'Monthly Comparative'!$D$5</definedName>
    <definedName name="QB_ROW_394230" localSheetId="1" hidden="1">'Balance Sheet'!$D$65</definedName>
    <definedName name="QB_ROW_395240" localSheetId="1" hidden="1">'Balance Sheet'!$E$49</definedName>
    <definedName name="QB_ROW_397220" localSheetId="1" hidden="1">'Balance Sheet'!$C$36</definedName>
    <definedName name="QB_ROW_398230" localSheetId="1" hidden="1">'Balance Sheet'!$D$17</definedName>
    <definedName name="QB_ROW_399230" localSheetId="1" hidden="1">'Balance Sheet'!$D$13</definedName>
    <definedName name="QB_ROW_399240" localSheetId="4" hidden="1">Cashflow!$E$8</definedName>
    <definedName name="QB_ROW_401220" localSheetId="1" hidden="1">'Balance Sheet'!$C$35</definedName>
    <definedName name="QB_ROW_4021" localSheetId="1" hidden="1">'Balance Sheet'!$C$11</definedName>
    <definedName name="QB_ROW_403220" localSheetId="1" hidden="1">'Balance Sheet'!$C$37</definedName>
    <definedName name="QB_ROW_409240" localSheetId="2" hidden="1">'Budget vs actual'!$E$72</definedName>
    <definedName name="QB_ROW_4321" localSheetId="1" hidden="1">'Balance Sheet'!$C$20</definedName>
    <definedName name="QB_ROW_454240" localSheetId="2" hidden="1">'Budget vs actual'!$E$6</definedName>
    <definedName name="QB_ROW_455240" localSheetId="2" hidden="1">'Budget vs actual'!$E$7</definedName>
    <definedName name="QB_ROW_456240" localSheetId="2" hidden="1">'Budget vs actual'!$E$8</definedName>
    <definedName name="QB_ROW_463230" localSheetId="4" hidden="1">Cashflow!#REF!</definedName>
    <definedName name="QB_ROW_472240" localSheetId="2" hidden="1">'Budget vs actual'!$E$67</definedName>
    <definedName name="QB_ROW_479240" localSheetId="1" hidden="1">'Balance Sheet'!$E$51</definedName>
    <definedName name="QB_ROW_489230" localSheetId="1" hidden="1">'Balance Sheet'!$D$59</definedName>
    <definedName name="QB_ROW_489230" localSheetId="4" hidden="1">Cashflow!$D$20</definedName>
    <definedName name="QB_ROW_497230" localSheetId="4" hidden="1">Cashflow!#REF!</definedName>
    <definedName name="QB_ROW_498240" localSheetId="2" hidden="1">'Budget vs actual'!$E$52</definedName>
    <definedName name="QB_ROW_501021" localSheetId="4" hidden="1">Cashflow!$C$2</definedName>
    <definedName name="QB_ROW_5011" localSheetId="1" hidden="1">'Balance Sheet'!$B$22</definedName>
    <definedName name="QB_ROW_501321" localSheetId="4" hidden="1">Cashflow!$C$13</definedName>
    <definedName name="QB_ROW_502021" localSheetId="4" hidden="1">Cashflow!$C$14</definedName>
    <definedName name="QB_ROW_502321" localSheetId="4" hidden="1">Cashflow!$C$17</definedName>
    <definedName name="QB_ROW_503021" localSheetId="4" hidden="1">Cashflow!$C$18</definedName>
    <definedName name="QB_ROW_503321" localSheetId="4" hidden="1">Cashflow!$C$26</definedName>
    <definedName name="QB_ROW_504031" localSheetId="4" hidden="1">Cashflow!$D$4</definedName>
    <definedName name="QB_ROW_505031" localSheetId="4" hidden="1">Cashflow!$D$5</definedName>
    <definedName name="QB_ROW_511230" localSheetId="4" hidden="1">Cashflow!#REF!</definedName>
    <definedName name="QB_ROW_511301" localSheetId="4" hidden="1">Cashflow!$A$29</definedName>
    <definedName name="QB_ROW_512311" localSheetId="4" hidden="1">Cashflow!$B$27</definedName>
    <definedName name="QB_ROW_513211" localSheetId="4" hidden="1">Cashflow!$B$28</definedName>
    <definedName name="QB_ROW_514230" localSheetId="1" hidden="1">'Balance Sheet'!$D$60</definedName>
    <definedName name="QB_ROW_5240" localSheetId="2" hidden="1">'Budget vs actual'!$E$9</definedName>
    <definedName name="QB_ROW_5311" localSheetId="1" hidden="1">'Balance Sheet'!$B$32</definedName>
    <definedName name="QB_ROW_531240" localSheetId="2" hidden="1">'Budget vs actual'!$E$66</definedName>
    <definedName name="QB_ROW_536230" localSheetId="1" hidden="1">'Balance Sheet'!$D$68</definedName>
    <definedName name="QB_ROW_540240" localSheetId="1" hidden="1">'Balance Sheet'!$E$47</definedName>
    <definedName name="QB_ROW_540240" localSheetId="4" hidden="1">Cashflow!$E$10</definedName>
    <definedName name="QB_ROW_567230" localSheetId="4" hidden="1">Cashflow!#REF!</definedName>
    <definedName name="QB_ROW_572230" localSheetId="4" hidden="1">Cashflow!#REF!</definedName>
    <definedName name="QB_ROW_573230" localSheetId="4" hidden="1">Cashflow!#REF!</definedName>
    <definedName name="QB_ROW_574230" localSheetId="4" hidden="1">Cashflow!#REF!</definedName>
    <definedName name="QB_ROW_587230" localSheetId="4" hidden="1">Cashflow!#REF!</definedName>
    <definedName name="QB_ROW_588230" localSheetId="4" hidden="1">Cashflow!#REF!</definedName>
    <definedName name="QB_ROW_592240" localSheetId="2" hidden="1">'Budget vs actual'!$E$49</definedName>
    <definedName name="QB_ROW_598240" localSheetId="1" hidden="1">'Balance Sheet'!$E$50</definedName>
    <definedName name="QB_ROW_6011" localSheetId="1" hidden="1">'Balance Sheet'!$B$33</definedName>
    <definedName name="QB_ROW_603230" localSheetId="4" hidden="1">Cashflow!#REF!</definedName>
    <definedName name="QB_ROW_604230" localSheetId="4" hidden="1">Cashflow!#REF!</definedName>
    <definedName name="QB_ROW_605230" localSheetId="4" hidden="1">Cashflow!#REF!</definedName>
    <definedName name="QB_ROW_615230" localSheetId="4" hidden="1">Cashflow!#REF!</definedName>
    <definedName name="QB_ROW_626230" localSheetId="4" hidden="1">Cashflow!#REF!</definedName>
    <definedName name="QB_ROW_627230" localSheetId="4" hidden="1">Cashflow!#REF!</definedName>
    <definedName name="QB_ROW_6311" localSheetId="1" hidden="1">'Balance Sheet'!$B$38</definedName>
    <definedName name="QB_ROW_635230" localSheetId="4" hidden="1">Cashflow!#REF!</definedName>
    <definedName name="QB_ROW_637230" localSheetId="4" hidden="1">Cashflow!#REF!</definedName>
    <definedName name="QB_ROW_638230" localSheetId="4" hidden="1">Cashflow!#REF!</definedName>
    <definedName name="QB_ROW_64230" localSheetId="4" hidden="1">Cashflow!#REF!</definedName>
    <definedName name="QB_ROW_649230" localSheetId="4" hidden="1">Cashflow!#REF!</definedName>
    <definedName name="QB_ROW_650230" localSheetId="4" hidden="1">Cashflow!#REF!</definedName>
    <definedName name="QB_ROW_654230" localSheetId="4" hidden="1">Cashflow!#REF!</definedName>
    <definedName name="QB_ROW_659230" localSheetId="4" hidden="1">Cashflow!#REF!</definedName>
    <definedName name="QB_ROW_663230" localSheetId="4" hidden="1">Cashflow!#REF!</definedName>
    <definedName name="QB_ROW_66340" localSheetId="1" hidden="1">'Balance Sheet'!$E$48</definedName>
    <definedName name="QB_ROW_68240" localSheetId="4" hidden="1">Cashflow!$E$7</definedName>
    <definedName name="QB_ROW_68330" localSheetId="1" hidden="1">'Balance Sheet'!$D$12</definedName>
    <definedName name="QB_ROW_686230" localSheetId="4" hidden="1">Cashflow!#REF!</definedName>
    <definedName name="QB_ROW_687230" localSheetId="4" hidden="1">Cashflow!#REF!</definedName>
    <definedName name="QB_ROW_692230" localSheetId="4" hidden="1">Cashflow!#REF!</definedName>
    <definedName name="QB_ROW_7001" localSheetId="1" hidden="1">'Balance Sheet'!$A$40</definedName>
    <definedName name="QB_ROW_700230" localSheetId="4" hidden="1">Cashflow!#REF!</definedName>
    <definedName name="QB_ROW_701230" localSheetId="4" hidden="1">Cashflow!#REF!</definedName>
    <definedName name="QB_ROW_702230" localSheetId="4" hidden="1">Cashflow!#REF!</definedName>
    <definedName name="QB_ROW_705230" localSheetId="4" hidden="1">Cashflow!#REF!</definedName>
    <definedName name="QB_ROW_727230" localSheetId="1" hidden="1">'Balance Sheet'!$D$64</definedName>
    <definedName name="QB_ROW_727230" localSheetId="4" hidden="1">Cashflow!$D$24</definedName>
    <definedName name="QB_ROW_729230" localSheetId="4" hidden="1">Cashflow!#REF!</definedName>
    <definedName name="QB_ROW_7301" localSheetId="1" hidden="1">'Balance Sheet'!$A$75</definedName>
    <definedName name="QB_ROW_731230" localSheetId="4" hidden="1">Cashflow!#REF!</definedName>
    <definedName name="QB_ROW_741230" localSheetId="4" hidden="1">Cashflow!#REF!</definedName>
    <definedName name="QB_ROW_743240" localSheetId="1" hidden="1">'Balance Sheet'!$E$53</definedName>
    <definedName name="QB_ROW_743240" localSheetId="4" hidden="1">Cashflow!$E$12</definedName>
    <definedName name="QB_ROW_746230" localSheetId="4" hidden="1">Cashflow!#REF!</definedName>
    <definedName name="QB_ROW_753230" localSheetId="4" hidden="1">Cashflow!#REF!</definedName>
    <definedName name="QB_ROW_757220" localSheetId="1" hidden="1">'Balance Sheet'!$C$25</definedName>
    <definedName name="QB_ROW_757230" localSheetId="4" hidden="1">Cashflow!$D$15</definedName>
    <definedName name="QB_ROW_759220" localSheetId="1" hidden="1">'Balance Sheet'!$C$30</definedName>
    <definedName name="QB_ROW_760230" localSheetId="1" hidden="1">'Balance Sheet'!$D$18</definedName>
    <definedName name="QB_ROW_76220" localSheetId="1" hidden="1">'Balance Sheet'!$C$26</definedName>
    <definedName name="QB_ROW_767230" localSheetId="4" hidden="1">Cashflow!#REF!</definedName>
    <definedName name="QB_ROW_769240" localSheetId="2" hidden="1">'Budget vs actual'!$E$57</definedName>
    <definedName name="QB_ROW_777230" localSheetId="4" hidden="1">Cashflow!#REF!</definedName>
    <definedName name="QB_ROW_778240" localSheetId="2" hidden="1">'Budget vs actual'!$E$68</definedName>
    <definedName name="QB_ROW_779240" localSheetId="2" hidden="1">'Budget vs actual'!$E$82</definedName>
    <definedName name="QB_ROW_781230" localSheetId="4" hidden="1">Cashflow!#REF!</definedName>
    <definedName name="QB_ROW_78220" localSheetId="1" hidden="1">'Balance Sheet'!$C$27</definedName>
    <definedName name="QB_ROW_788230" localSheetId="1" hidden="1">'Balance Sheet'!$D$63</definedName>
    <definedName name="QB_ROW_788230" localSheetId="4" hidden="1">Cashflow!$D$23</definedName>
    <definedName name="QB_ROW_790230" localSheetId="4" hidden="1">Cashflow!#REF!</definedName>
    <definedName name="QB_ROW_79220" localSheetId="1" hidden="1">'Balance Sheet'!$C$31</definedName>
    <definedName name="QB_ROW_794230" localSheetId="4" hidden="1">Cashflow!#REF!</definedName>
    <definedName name="QB_ROW_797240" localSheetId="2" hidden="1">'Budget vs actual'!$E$87</definedName>
    <definedName name="QB_ROW_798230" localSheetId="4" hidden="1">Cashflow!#REF!</definedName>
    <definedName name="QB_ROW_8011" localSheetId="1" hidden="1">'Balance Sheet'!$B$41</definedName>
    <definedName name="QB_ROW_80220" localSheetId="1" hidden="1">'Balance Sheet'!$C$28</definedName>
    <definedName name="QB_ROW_802230" localSheetId="1" hidden="1">'Balance Sheet'!$D$57</definedName>
    <definedName name="QB_ROW_802230" localSheetId="4" hidden="1">Cashflow!$D$19</definedName>
    <definedName name="QB_ROW_803230" localSheetId="4" hidden="1">Cashflow!#REF!</definedName>
    <definedName name="QB_ROW_804230" localSheetId="4" hidden="1">Cashflow!#REF!</definedName>
    <definedName name="QB_ROW_808240" localSheetId="2" hidden="1">'Budget vs actual'!$E$42</definedName>
    <definedName name="QB_ROW_811230" localSheetId="1" hidden="1">'Balance Sheet'!$D$67</definedName>
    <definedName name="QB_ROW_813240" localSheetId="2" hidden="1">'Budget vs actual'!$E$55</definedName>
    <definedName name="QB_ROW_822230" localSheetId="4" hidden="1">Cashflow!#REF!</definedName>
    <definedName name="QB_ROW_823230" localSheetId="4" hidden="1">Cashflow!#REF!</definedName>
    <definedName name="QB_ROW_824230" localSheetId="1" hidden="1">'Balance Sheet'!$D$61</definedName>
    <definedName name="QB_ROW_824230" localSheetId="4" hidden="1">Cashflow!$D$21</definedName>
    <definedName name="QB_ROW_825030" localSheetId="2" hidden="1">'Budget vs actual'!$D$37</definedName>
    <definedName name="QB_ROW_825330" localSheetId="2" hidden="1">'Budget vs actual'!$D$46</definedName>
    <definedName name="QB_ROW_825330" localSheetId="3" hidden="1">'Monthly Comparative'!$D$12</definedName>
    <definedName name="QB_ROW_826240" localSheetId="2" hidden="1">'Budget vs actual'!$E$38</definedName>
    <definedName name="QB_ROW_827240" localSheetId="2" hidden="1">'Budget vs actual'!$E$39</definedName>
    <definedName name="QB_ROW_828240" localSheetId="2" hidden="1">'Budget vs actual'!$E$41</definedName>
    <definedName name="QB_ROW_829240" localSheetId="2" hidden="1">'Budget vs actual'!$E$43</definedName>
    <definedName name="QB_ROW_830240" localSheetId="2" hidden="1">'Budget vs actual'!$E$44</definedName>
    <definedName name="QB_ROW_8311" localSheetId="1" hidden="1">'Balance Sheet'!$B$70</definedName>
    <definedName name="QB_ROW_83220" localSheetId="1" hidden="1">'Balance Sheet'!$C$29</definedName>
    <definedName name="QB_ROW_835230" localSheetId="1" hidden="1">'Balance Sheet'!$D$62</definedName>
    <definedName name="QB_ROW_835230" localSheetId="4" hidden="1">Cashflow!$D$22</definedName>
    <definedName name="QB_ROW_84230" localSheetId="1" hidden="1">'Balance Sheet'!$D$14</definedName>
    <definedName name="QB_ROW_844240" localSheetId="2" hidden="1">'Budget vs actual'!$E$45</definedName>
    <definedName name="QB_ROW_846240" localSheetId="4" hidden="1">Cashflow!#REF!</definedName>
    <definedName name="QB_ROW_847240" localSheetId="2" hidden="1">'Budget vs actual'!$E$88</definedName>
    <definedName name="QB_ROW_849230" localSheetId="4" hidden="1">Cashflow!#REF!</definedName>
    <definedName name="QB_ROW_851240" localSheetId="2" hidden="1">'Budget vs actual'!$E$73</definedName>
    <definedName name="QB_ROW_852230" localSheetId="4" hidden="1">Cashflow!#REF!</definedName>
    <definedName name="QB_ROW_85230" localSheetId="4" hidden="1">Cashflow!#REF!</definedName>
    <definedName name="QB_ROW_853230" localSheetId="4" hidden="1">Cashflow!#REF!</definedName>
    <definedName name="QB_ROW_856240" localSheetId="2" hidden="1">'Budget vs actual'!$E$40</definedName>
    <definedName name="QB_ROW_857230" localSheetId="4" hidden="1">Cashflow!#REF!</definedName>
    <definedName name="QB_ROW_858230" localSheetId="4" hidden="1">Cashflow!#REF!</definedName>
    <definedName name="QB_ROW_859230" localSheetId="1" hidden="1">'Balance Sheet'!$D$58</definedName>
    <definedName name="QB_ROW_861230" localSheetId="4" hidden="1">Cashflow!#REF!</definedName>
    <definedName name="QB_ROW_86230" localSheetId="4" hidden="1">Cashflow!$D$16</definedName>
    <definedName name="QB_ROW_86311" localSheetId="2" hidden="1">'Budget vs actual'!$B$21</definedName>
    <definedName name="QB_ROW_86311" localSheetId="3" hidden="1">'Monthly Comparative'!$B$8</definedName>
    <definedName name="QB_ROW_86320" localSheetId="1" hidden="1">'Balance Sheet'!$C$34</definedName>
    <definedName name="QB_ROW_88230" localSheetId="1" hidden="1">'Balance Sheet'!$D$9</definedName>
    <definedName name="QB_ROW_88240" localSheetId="4" hidden="1">Cashflow!$E$6</definedName>
    <definedName name="QB_ROW_89240" localSheetId="1" hidden="1">'Balance Sheet'!$E$44</definedName>
    <definedName name="QB_ROW_89240" localSheetId="4" hidden="1">Cashflow!$E$9</definedName>
    <definedName name="QB_ROW_9021" localSheetId="1" hidden="1">'Balance Sheet'!$C$42</definedName>
    <definedName name="QB_ROW_91240" localSheetId="4" hidden="1">Cashflow!$E$11</definedName>
    <definedName name="QB_ROW_9321" localSheetId="1" hidden="1">'Balance Sheet'!$C$55</definedName>
    <definedName name="QB_ROW_93240" localSheetId="4" hidden="1">Cashflow!#REF!</definedName>
    <definedName name="QB_ROW_99240" localSheetId="2" hidden="1">'Budget vs actual'!$E$5</definedName>
    <definedName name="QBCANSUPPORTUPDATE" localSheetId="1">TRUE</definedName>
    <definedName name="QBCANSUPPORTUPDATE" localSheetId="2">TRUE</definedName>
    <definedName name="QBCANSUPPORTUPDATE" localSheetId="4">TRUE</definedName>
    <definedName name="QBCANSUPPORTUPDATE" localSheetId="3">TRUE</definedName>
    <definedName name="QBCOMPANYFILENAME" localSheetId="1">"Q:\Habitat.QBW"</definedName>
    <definedName name="QBCOMPANYFILENAME" localSheetId="2">"Q:\Habitat.QBW"</definedName>
    <definedName name="QBCOMPANYFILENAME" localSheetId="4">"Q:\Habitat.QBW"</definedName>
    <definedName name="QBCOMPANYFILENAME" localSheetId="3">"Q:\Habitat.QBW"</definedName>
    <definedName name="QBENDDATE" localSheetId="1">20200731</definedName>
    <definedName name="QBENDDATE" localSheetId="2">20200731</definedName>
    <definedName name="QBENDDATE" localSheetId="4">20200731</definedName>
    <definedName name="QBENDDATE" localSheetId="3">20200731</definedName>
    <definedName name="QBHEADERSONSCREEN" localSheetId="1">FALSE</definedName>
    <definedName name="QBHEADERSONSCREEN" localSheetId="2">FALSE</definedName>
    <definedName name="QBHEADERSONSCREEN" localSheetId="4">FALSE</definedName>
    <definedName name="QBHEADERSONSCREEN" localSheetId="3">FALSE</definedName>
    <definedName name="QBMETADATASIZE" localSheetId="1">5914</definedName>
    <definedName name="QBMETADATASIZE" localSheetId="2">5914</definedName>
    <definedName name="QBMETADATASIZE" localSheetId="4">5914</definedName>
    <definedName name="QBMETADATASIZE" localSheetId="3">5914</definedName>
    <definedName name="QBPRESERVECOLOR" localSheetId="1">TRUE</definedName>
    <definedName name="QBPRESERVECOLOR" localSheetId="2">TRUE</definedName>
    <definedName name="QBPRESERVECOLOR" localSheetId="4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4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4">TRUE</definedName>
    <definedName name="QBPRESERVEROWHEIGHT" localSheetId="3">TRUE</definedName>
    <definedName name="QBPRESERVESPACE" localSheetId="1">TRUE</definedName>
    <definedName name="QBPRESERVESPACE" localSheetId="2">TRUE</definedName>
    <definedName name="QBPRESERVESPACE" localSheetId="4">TRUE</definedName>
    <definedName name="QBPRESERVESPACE" localSheetId="3">TRUE</definedName>
    <definedName name="QBREPORTCOLAXIS" localSheetId="1">0</definedName>
    <definedName name="QBREPORTCOLAXIS" localSheetId="2">0</definedName>
    <definedName name="QBREPORTCOLAXIS" localSheetId="4">0</definedName>
    <definedName name="QBREPORTCOLAXIS" localSheetId="3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4">"73ff819a7f1749cd89e247e5e9205a75"</definedName>
    <definedName name="QBREPORTCOMPANYID" localSheetId="3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4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4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4">FALSE</definedName>
    <definedName name="QBREPORTCOMPARECOL_AVGPRICE" localSheetId="3">FALSE</definedName>
    <definedName name="QBREPORTCOMPARECOL_BUDDIFF" localSheetId="1">FALSE</definedName>
    <definedName name="QBREPORTCOMPARECOL_BUDDIFF" localSheetId="2">TRUE</definedName>
    <definedName name="QBREPORTCOMPARECOL_BUDDIFF" localSheetId="4">FALSE</definedName>
    <definedName name="QBREPORTCOMPARECOL_BUDDIFF" localSheetId="3">FALSE</definedName>
    <definedName name="QBREPORTCOMPARECOL_BUDGET" localSheetId="1">FALSE</definedName>
    <definedName name="QBREPORTCOMPARECOL_BUDGET" localSheetId="2">TRUE</definedName>
    <definedName name="QBREPORTCOMPARECOL_BUDGET" localSheetId="4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4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4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4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4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4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4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4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4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4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4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4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4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4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4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4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4">FALSE</definedName>
    <definedName name="QBREPORTCOMPARECOL_PREVPERIOD" localSheetId="3">FALSE</definedName>
    <definedName name="QBREPORTCOMPARECOL_PREVYEAR" localSheetId="1">TRUE</definedName>
    <definedName name="QBREPORTCOMPARECOL_PREVYEAR" localSheetId="2">FALSE</definedName>
    <definedName name="QBREPORTCOMPARECOL_PREVYEAR" localSheetId="4">FALSE</definedName>
    <definedName name="QBREPORTCOMPARECOL_PREVYEAR" localSheetId="3">TRUE</definedName>
    <definedName name="QBREPORTCOMPARECOL_PYDIFF" localSheetId="1">TRUE</definedName>
    <definedName name="QBREPORTCOMPARECOL_PYDIFF" localSheetId="2">FALSE</definedName>
    <definedName name="QBREPORTCOMPARECOL_PYDIFF" localSheetId="4">FALSE</definedName>
    <definedName name="QBREPORTCOMPARECOL_PYDIFF" localSheetId="3">TRUE</definedName>
    <definedName name="QBREPORTCOMPARECOL_PYPCT" localSheetId="1">FALSE</definedName>
    <definedName name="QBREPORTCOMPARECOL_PYPCT" localSheetId="2">FALSE</definedName>
    <definedName name="QBREPORTCOMPARECOL_PYPCT" localSheetId="4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4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4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4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4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4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4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4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4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4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4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4">FALSE</definedName>
    <definedName name="QBREPORTCOMPARECOL_YTDPCT" localSheetId="3">FALSE</definedName>
    <definedName name="QBREPORTROWAXIS" localSheetId="1">9</definedName>
    <definedName name="QBREPORTROWAXIS" localSheetId="2">11</definedName>
    <definedName name="QBREPORTROWAXIS" localSheetId="4">77</definedName>
    <definedName name="QBREPORTROWAXIS" localSheetId="3">11</definedName>
    <definedName name="QBREPORTSUBCOLAXIS" localSheetId="1">24</definedName>
    <definedName name="QBREPORTSUBCOLAXIS" localSheetId="2">24</definedName>
    <definedName name="QBREPORTSUBCOLAXIS" localSheetId="4">0</definedName>
    <definedName name="QBREPORTSUBCOLAXIS" localSheetId="3">24</definedName>
    <definedName name="QBREPORTTYPE" localSheetId="1">6</definedName>
    <definedName name="QBREPORTTYPE" localSheetId="2">288</definedName>
    <definedName name="QBREPORTTYPE" localSheetId="4">238</definedName>
    <definedName name="QBREPORTTYPE" localSheetId="3">1</definedName>
    <definedName name="QBROWHEADERS" localSheetId="1">5</definedName>
    <definedName name="QBROWHEADERS" localSheetId="2">5</definedName>
    <definedName name="QBROWHEADERS" localSheetId="4">5</definedName>
    <definedName name="QBROWHEADERS" localSheetId="3">4</definedName>
    <definedName name="QBSTARTDATE" localSheetId="1">20200701</definedName>
    <definedName name="QBSTARTDATE" localSheetId="2">20200701</definedName>
    <definedName name="QBSTARTDATE" localSheetId="4">20200701</definedName>
    <definedName name="QBSTARTDATE" localSheetId="3">20200701</definedName>
  </definedNames>
  <calcPr calcId="145621"/>
</workbook>
</file>

<file path=xl/calcChain.xml><?xml version="1.0" encoding="utf-8"?>
<calcChain xmlns="http://schemas.openxmlformats.org/spreadsheetml/2006/main">
  <c r="F29" i="9" l="1"/>
  <c r="I20" i="5"/>
  <c r="G20" i="5"/>
  <c r="E20" i="5"/>
  <c r="F28" i="9"/>
  <c r="F27" i="9"/>
  <c r="F26" i="9"/>
  <c r="F25" i="9"/>
  <c r="F24" i="9"/>
  <c r="F15" i="9"/>
  <c r="F14" i="9"/>
  <c r="F13" i="9"/>
  <c r="F12" i="9"/>
  <c r="F11" i="9"/>
  <c r="F10" i="9"/>
  <c r="D15" i="9"/>
  <c r="D14" i="9"/>
  <c r="D28" i="9" s="1"/>
  <c r="D13" i="9"/>
  <c r="D12" i="9"/>
  <c r="D26" i="9" s="1"/>
  <c r="G26" i="9" s="1"/>
  <c r="D11" i="9"/>
  <c r="G11" i="9" s="1"/>
  <c r="D10" i="9"/>
  <c r="D24" i="9" s="1"/>
  <c r="G24" i="9" s="1"/>
  <c r="G5" i="9"/>
  <c r="G42" i="9"/>
  <c r="G41" i="9"/>
  <c r="G40" i="9"/>
  <c r="G39" i="9"/>
  <c r="G38" i="9"/>
  <c r="G37" i="9"/>
  <c r="D29" i="9"/>
  <c r="G29" i="9" s="1"/>
  <c r="E14" i="9"/>
  <c r="E13" i="9"/>
  <c r="D27" i="9"/>
  <c r="E12" i="9"/>
  <c r="E11" i="9"/>
  <c r="E10" i="9"/>
  <c r="G28" i="9" l="1"/>
  <c r="G27" i="9"/>
  <c r="G15" i="9"/>
  <c r="D25" i="9"/>
  <c r="G25" i="9" s="1"/>
  <c r="G10" i="9"/>
  <c r="G12" i="9"/>
  <c r="G13" i="9"/>
  <c r="G14" i="9"/>
  <c r="J101" i="3" l="1"/>
  <c r="H101" i="3"/>
  <c r="F101" i="3"/>
  <c r="F17" i="7"/>
  <c r="F26" i="7"/>
  <c r="F13" i="7"/>
  <c r="F27" i="7" s="1"/>
  <c r="F29" i="7" l="1"/>
  <c r="G6" i="9"/>
  <c r="I18" i="5"/>
  <c r="G18" i="5"/>
  <c r="E18" i="5"/>
  <c r="I17" i="5"/>
  <c r="G17" i="5"/>
  <c r="E17" i="5"/>
  <c r="I16" i="5"/>
  <c r="I15" i="5"/>
  <c r="I14" i="5"/>
  <c r="I13" i="5"/>
  <c r="I12" i="5"/>
  <c r="I11" i="5"/>
  <c r="I10" i="5"/>
  <c r="I8" i="5"/>
  <c r="G8" i="5"/>
  <c r="E8" i="5"/>
  <c r="I7" i="5"/>
  <c r="G7" i="5"/>
  <c r="E7" i="5"/>
  <c r="I6" i="5"/>
  <c r="I5" i="5"/>
  <c r="I4" i="5"/>
  <c r="J99" i="3" l="1"/>
  <c r="H99" i="3"/>
  <c r="F99" i="3"/>
  <c r="J98" i="3"/>
  <c r="H98" i="3"/>
  <c r="F98" i="3"/>
  <c r="J97" i="3"/>
  <c r="H97" i="3"/>
  <c r="F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0" i="3"/>
  <c r="H80" i="3"/>
  <c r="F80" i="3"/>
  <c r="J79" i="3"/>
  <c r="J78" i="3"/>
  <c r="J77" i="3"/>
  <c r="J76" i="3"/>
  <c r="J74" i="3"/>
  <c r="H74" i="3"/>
  <c r="F74" i="3"/>
  <c r="J73" i="3"/>
  <c r="J72" i="3"/>
  <c r="J71" i="3"/>
  <c r="J70" i="3"/>
  <c r="J69" i="3"/>
  <c r="J68" i="3"/>
  <c r="J67" i="3"/>
  <c r="J66" i="3"/>
  <c r="J65" i="3"/>
  <c r="J63" i="3"/>
  <c r="H63" i="3"/>
  <c r="F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6" i="3"/>
  <c r="H46" i="3"/>
  <c r="F46" i="3"/>
  <c r="J45" i="3"/>
  <c r="J44" i="3"/>
  <c r="J43" i="3"/>
  <c r="J42" i="3"/>
  <c r="J41" i="3"/>
  <c r="J40" i="3"/>
  <c r="J39" i="3"/>
  <c r="J38" i="3"/>
  <c r="J36" i="3"/>
  <c r="H36" i="3"/>
  <c r="F36" i="3"/>
  <c r="J35" i="3"/>
  <c r="J34" i="3"/>
  <c r="J33" i="3"/>
  <c r="J32" i="3"/>
  <c r="J31" i="3"/>
  <c r="J30" i="3"/>
  <c r="J28" i="3"/>
  <c r="H28" i="3"/>
  <c r="F28" i="3"/>
  <c r="J27" i="3"/>
  <c r="J26" i="3"/>
  <c r="J25" i="3"/>
  <c r="J24" i="3"/>
  <c r="J21" i="3"/>
  <c r="H21" i="3"/>
  <c r="F21" i="3"/>
  <c r="J20" i="3"/>
  <c r="H20" i="3"/>
  <c r="F20" i="3"/>
  <c r="J19" i="3"/>
  <c r="H19" i="3"/>
  <c r="F19" i="3"/>
  <c r="J18" i="3"/>
  <c r="J17" i="3"/>
  <c r="J15" i="3"/>
  <c r="H15" i="3"/>
  <c r="F15" i="3"/>
  <c r="J14" i="3"/>
  <c r="J13" i="3"/>
  <c r="J12" i="3"/>
  <c r="J10" i="3"/>
  <c r="H10" i="3"/>
  <c r="F10" i="3"/>
  <c r="J9" i="3"/>
  <c r="J8" i="3"/>
  <c r="J7" i="3"/>
  <c r="J6" i="3"/>
  <c r="J5" i="3"/>
  <c r="J75" i="1" l="1"/>
  <c r="H75" i="1"/>
  <c r="F75" i="1"/>
  <c r="J74" i="1"/>
  <c r="H74" i="1"/>
  <c r="F74" i="1"/>
  <c r="J73" i="1"/>
  <c r="J72" i="1"/>
  <c r="J70" i="1"/>
  <c r="H70" i="1"/>
  <c r="F70" i="1"/>
  <c r="J69" i="1"/>
  <c r="H69" i="1"/>
  <c r="F69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H55" i="1"/>
  <c r="F55" i="1"/>
  <c r="J54" i="1"/>
  <c r="H54" i="1"/>
  <c r="F54" i="1"/>
  <c r="J53" i="1"/>
  <c r="J52" i="1"/>
  <c r="J51" i="1"/>
  <c r="J50" i="1"/>
  <c r="J49" i="1"/>
  <c r="J48" i="1"/>
  <c r="J47" i="1"/>
  <c r="J45" i="1"/>
  <c r="H45" i="1"/>
  <c r="F45" i="1"/>
  <c r="J44" i="1"/>
  <c r="H39" i="1"/>
  <c r="H38" i="1"/>
  <c r="F38" i="1"/>
  <c r="J38" i="1" s="1"/>
  <c r="J37" i="1"/>
  <c r="J36" i="1"/>
  <c r="J35" i="1"/>
  <c r="J34" i="1"/>
  <c r="J32" i="1"/>
  <c r="H32" i="1"/>
  <c r="F32" i="1"/>
  <c r="J31" i="1"/>
  <c r="J30" i="1"/>
  <c r="J29" i="1"/>
  <c r="J28" i="1"/>
  <c r="J27" i="1"/>
  <c r="J26" i="1"/>
  <c r="J25" i="1"/>
  <c r="J24" i="1"/>
  <c r="J23" i="1"/>
  <c r="H21" i="1"/>
  <c r="H20" i="1"/>
  <c r="F20" i="1"/>
  <c r="F21" i="1" s="1"/>
  <c r="J19" i="1"/>
  <c r="J18" i="1"/>
  <c r="J17" i="1"/>
  <c r="J16" i="1"/>
  <c r="J15" i="1"/>
  <c r="J14" i="1"/>
  <c r="J13" i="1"/>
  <c r="J12" i="1"/>
  <c r="J10" i="1"/>
  <c r="H10" i="1"/>
  <c r="F10" i="1"/>
  <c r="J9" i="1"/>
  <c r="J7" i="1"/>
  <c r="H7" i="1"/>
  <c r="F7" i="1"/>
  <c r="J6" i="1"/>
  <c r="F39" i="1" l="1"/>
  <c r="J39" i="1" s="1"/>
  <c r="J21" i="1"/>
  <c r="J20" i="1"/>
</calcChain>
</file>

<file path=xl/sharedStrings.xml><?xml version="1.0" encoding="utf-8"?>
<sst xmlns="http://schemas.openxmlformats.org/spreadsheetml/2006/main" count="289" uniqueCount="221">
  <si>
    <t>Jul 31, 20</t>
  </si>
  <si>
    <t>Jul 31, 19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</si>
  <si>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</si>
  <si>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</si>
  <si>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</si>
  <si>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</si>
  <si>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</si>
  <si>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</si>
  <si>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</si>
  <si>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</si>
  <si>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</si>
  <si>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</si>
  <si>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</si>
  <si>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</si>
  <si>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</si>
  <si>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</si>
  <si>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</si>
  <si>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</si>
  <si>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</si>
  <si>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</si>
  <si>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</si>
  <si>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</si>
  <si>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</si>
  <si>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</si>
  <si>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</si>
  <si>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</si>
  <si>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</si>
  <si>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</si>
  <si>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</si>
  <si>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</si>
  <si>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</si>
  <si>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</si>
  <si>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</si>
  <si>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</si>
  <si>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1600 · Mortgages Receivable</t>
  </si>
  <si>
    <t>1999 · Unamortized Mortgage Discount</t>
  </si>
  <si>
    <t>2000 · Pledge Receivable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</si>
  <si>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</si>
  <si>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</si>
  <si>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</si>
  <si>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</si>
  <si>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</si>
  <si>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</si>
  <si>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</si>
  <si>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</si>
  <si>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</si>
  <si>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</si>
  <si>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</si>
  <si>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</si>
  <si>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</si>
  <si>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</si>
  <si>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</si>
  <si>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</si>
  <si>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</si>
  <si>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</si>
  <si>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</si>
  <si>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</si>
  <si>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</si>
  <si>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</si>
  <si>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2415 · N/P City of Hickory Green Park</t>
  </si>
  <si>
    <t>2420 · NP-WPCOG</t>
  </si>
  <si>
    <t>2430 · Note Payable Ally (584.47)</t>
  </si>
  <si>
    <t>2432 · Note Payable  Ally  (569.31)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</si>
  <si>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</si>
  <si>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</si>
  <si>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</si>
  <si>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</si>
  <si>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</si>
  <si>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</si>
  <si>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</si>
  <si>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</si>
  <si>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</si>
  <si>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</si>
  <si>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Net Income</t>
  </si>
  <si>
    <t>Total Equity</t>
  </si>
  <si>
    <t>TOTAL LIABILITIES &amp; EQUITY</t>
  </si>
  <si>
    <t>Jul 20</t>
  </si>
  <si>
    <t>Budget</t>
  </si>
  <si>
    <t>$ Over Budget</t>
  </si>
  <si>
    <t>Income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</si>
  <si>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</si>
  <si>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</si>
  <si>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</si>
  <si>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</si>
  <si>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</si>
  <si>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4450 · Gifts in Kind Donations</t>
  </si>
  <si>
    <t>Total 4005 · Donations</t>
  </si>
  <si>
    <t>4900 · Other Income</t>
  </si>
  <si>
    <t>4902 · Cash Purhcase Discounts</t>
  </si>
  <si>
    <t>Interest Income</t>
  </si>
  <si>
    <t>4900 · Other Income - Other</t>
  </si>
  <si>
    <t>Total 4900 · Other Income</t>
  </si>
  <si>
    <t>4990 · ReStore Sales</t>
  </si>
  <si>
    <t>4991 · ReStore-Cash Donations</t>
  </si>
  <si>
    <t>4990 · ReStore Sales - Other</t>
  </si>
  <si>
    <t>Total 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</si>
  <si>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</si>
  <si>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</si>
  <si>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</si>
  <si>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</si>
  <si>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</si>
  <si>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</si>
  <si>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</si>
  <si>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</si>
  <si>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</si>
  <si>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</si>
  <si>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5210 · Warranty Repairs</t>
  </si>
  <si>
    <t>5510 · Hospitality</t>
  </si>
  <si>
    <t>5560 · Equip Maint &amp; Repair</t>
  </si>
  <si>
    <t>5655 · Supplies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</si>
  <si>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</si>
  <si>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</si>
  <si>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</si>
  <si>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</si>
  <si>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</si>
  <si>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</si>
  <si>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</si>
  <si>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</si>
  <si>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</si>
  <si>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</si>
  <si>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</si>
  <si>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</si>
  <si>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</si>
  <si>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</si>
  <si>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</si>
  <si>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</si>
  <si>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</si>
  <si>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</si>
  <si>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</si>
  <si>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</si>
  <si>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</si>
  <si>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</si>
  <si>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</si>
  <si>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</si>
  <si>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</si>
  <si>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</si>
  <si>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</si>
  <si>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</si>
  <si>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</si>
  <si>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</si>
  <si>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</si>
  <si>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</si>
  <si>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</si>
  <si>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</si>
  <si>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</si>
  <si>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</si>
  <si>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</si>
  <si>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</si>
  <si>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</si>
  <si>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</si>
  <si>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</si>
  <si>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</si>
  <si>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</si>
  <si>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</si>
  <si>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</si>
  <si>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</si>
  <si>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</si>
  <si>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</si>
  <si>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</si>
  <si>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</si>
  <si>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</si>
  <si>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</si>
  <si>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</si>
  <si>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</si>
  <si>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</si>
  <si>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</si>
  <si>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</si>
  <si>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</si>
  <si>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</si>
  <si>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</si>
  <si>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</si>
  <si>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</si>
  <si>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</si>
  <si>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</si>
  <si>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</si>
  <si>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Jul 19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</si>
  <si>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</si>
  <si>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</si>
  <si>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</si>
  <si>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</si>
  <si>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</si>
  <si>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</si>
  <si>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</si>
  <si>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</si>
  <si>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</si>
  <si>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</si>
  <si>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</si>
  <si>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Net Income ReStore</t>
  </si>
  <si>
    <t>Habitat For Humanity of Catawba Valley, Inc.</t>
  </si>
  <si>
    <t>Board Summary Report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</si>
  <si>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</si>
  <si>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</si>
  <si>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</si>
  <si>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</si>
  <si>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</si>
  <si>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</si>
  <si>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Gross Income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</si>
  <si>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</si>
  <si>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</si>
  <si>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</si>
  <si>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</si>
  <si>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</si>
  <si>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</si>
  <si>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</si>
  <si>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#</t>
  </si>
  <si>
    <t>Repair project expenses under budget</t>
  </si>
  <si>
    <t>Monthly Comparison</t>
  </si>
  <si>
    <t>Prior year month</t>
  </si>
  <si>
    <t>YTD Comparison</t>
  </si>
  <si>
    <t>Current YTD</t>
  </si>
  <si>
    <t>Prior year YTD</t>
  </si>
  <si>
    <t>Net Income (loss) for the year</t>
  </si>
  <si>
    <t>(a)</t>
  </si>
  <si>
    <t>ReStore sales and net income under budget</t>
  </si>
  <si>
    <t>Contributions similar over budget several additional grant's received</t>
  </si>
  <si>
    <t>ReStore sales and net income similar down from prior year due to COVID</t>
  </si>
  <si>
    <t>Contributions increased from prior year.  Current year included several grants</t>
  </si>
  <si>
    <t>Brand fee of 7,500 deferred until September due to COVID</t>
  </si>
  <si>
    <t>2200 · Payroll liabilities:</t>
  </si>
  <si>
    <t>&amp;</t>
  </si>
  <si>
    <t>Forbearance money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</si>
</sst>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164" fontId="2" fillId="0" borderId="7" xfId="0" applyNumberFormat="1" applyFont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0" fillId="0" borderId="0" xfId="2" applyFont="1"/>
    <xf numFmtId="0" fontId="0" fillId="0" borderId="0" xfId="0" applyFill="1" applyAlignment="1">
      <alignment vertical="top"/>
    </xf>
    <xf numFmtId="0" fontId="8" fillId="0" borderId="0" xfId="0" applyFont="1"/>
    <xf numFmtId="0" fontId="9" fillId="0" borderId="0" xfId="0" quotePrefix="1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1" fillId="0" borderId="0" xfId="0" applyFont="1"/>
    <xf numFmtId="49" fontId="0" fillId="0" borderId="0" xfId="0" applyNumberForma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2" fillId="0" borderId="3" xfId="0" applyNumberFormat="1" applyFont="1" applyFill="1" applyBorder="1"/>
    <xf numFmtId="164" fontId="2" fillId="0" borderId="0" xfId="0" applyNumberFormat="1" applyFont="1" applyFill="1" applyBorder="1"/>
    <xf numFmtId="164" fontId="2" fillId="0" borderId="6" xfId="0" applyNumberFormat="1" applyFont="1" applyFill="1" applyBorder="1"/>
    <xf numFmtId="164" fontId="2" fillId="0" borderId="4" xfId="0" applyNumberFormat="1" applyFont="1" applyFill="1" applyBorder="1"/>
    <xf numFmtId="164" fontId="1" fillId="0" borderId="5" xfId="0" applyNumberFormat="1" applyFont="1" applyFill="1" applyBorder="1"/>
    <xf numFmtId="0" fontId="0" fillId="0" borderId="0" xfId="0" applyNumberFormat="1" applyFill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('Monthly Comparative'!$E$2,'Monthly Comparative'!$G$2)</c:f>
              <c:strCache>
                <c:ptCount val="2"/>
                <c:pt idx="0">
                  <c:v>Jul 20</c:v>
                </c:pt>
                <c:pt idx="1">
                  <c:v>Jul 19</c:v>
                </c:pt>
              </c:strCache>
            </c:strRef>
          </c:cat>
          <c:val>
            <c:numRef>
              <c:f>('Monthly Comparative'!$E$7,'Monthly Comparative'!$G$7)</c:f>
              <c:numCache>
                <c:formatCode>#,##0.00;\-#,##0.00</c:formatCode>
                <c:ptCount val="2"/>
                <c:pt idx="0">
                  <c:v>149917.19</c:v>
                </c:pt>
                <c:pt idx="1">
                  <c:v>145172.60999999999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('Monthly Comparative'!$E$2,'Monthly Comparative'!$G$2)</c:f>
              <c:strCache>
                <c:ptCount val="2"/>
                <c:pt idx="0">
                  <c:v>Jul 20</c:v>
                </c:pt>
                <c:pt idx="1">
                  <c:v>Jul 19</c:v>
                </c:pt>
              </c:strCache>
            </c:strRef>
          </c:cat>
          <c:val>
            <c:numRef>
              <c:f>('Monthly Comparative'!$E$17,'Monthly Comparative'!$G$17)</c:f>
              <c:numCache>
                <c:formatCode>#,##0.00;\-#,##0.00</c:formatCode>
                <c:ptCount val="2"/>
                <c:pt idx="0">
                  <c:v>130476.78</c:v>
                </c:pt>
                <c:pt idx="1">
                  <c:v>153969.41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2338176"/>
        <c:axId val="232340480"/>
      </c:barChart>
      <c:catAx>
        <c:axId val="23233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32340480"/>
        <c:crosses val="autoZero"/>
        <c:auto val="1"/>
        <c:lblAlgn val="ctr"/>
        <c:lblOffset val="100"/>
        <c:noMultiLvlLbl val="0"/>
      </c:catAx>
      <c:valAx>
        <c:axId val="232340480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323381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161931</xdr:colOff>
      <xdr:row>21</xdr:row>
      <xdr:rowOff>14287</xdr:rowOff>
    </xdr:from>
    <xdr:to>
      <xdr:col>8</xdr:col>
      <xdr:colOff>438156</xdr:colOff>
      <xdr:row>35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9" workbookViewId="0">
      <selection activeCell="B46" sqref="B46"/>
    </sheetView>
  </sheetViews>
  <sheetFormatPr defaultRowHeight="15" x14ac:dyDescent="0.25"/>
  <cols>
    <col min="1" max="1" width="4.140625" customWidth="1"/>
    <col min="2" max="2" width="17" customWidth="1"/>
    <col min="3" max="3" width="13.7109375" customWidth="1"/>
    <col min="4" max="4" width="15.42578125" customWidth="1"/>
    <col min="5" max="5" width="1" customWidth="1"/>
    <col min="6" max="6" width="15" customWidth="1"/>
    <col min="7" max="7" width="13.5703125" customWidth="1"/>
    <col min="8" max="8" width="14.140625" customWidth="1"/>
    <col min="11" max="11" width="14" style="37" bestFit="1" customWidth="1"/>
    <col min="15" max="15" width="11.28515625" bestFit="1" customWidth="1"/>
    <col min="258" max="258" width="4.140625" customWidth="1"/>
    <col min="259" max="259" width="17" customWidth="1"/>
    <col min="260" max="260" width="13.7109375" customWidth="1"/>
    <col min="261" max="261" width="15.42578125" customWidth="1"/>
    <col min="262" max="262" width="15" customWidth="1"/>
    <col min="263" max="263" width="13.5703125" customWidth="1"/>
    <col min="264" max="264" width="11.7109375" customWidth="1"/>
    <col min="514" max="514" width="4.140625" customWidth="1"/>
    <col min="515" max="515" width="17" customWidth="1"/>
    <col min="516" max="516" width="13.7109375" customWidth="1"/>
    <col min="517" max="517" width="15.42578125" customWidth="1"/>
    <col min="518" max="518" width="15" customWidth="1"/>
    <col min="519" max="519" width="13.5703125" customWidth="1"/>
    <col min="520" max="520" width="11.7109375" customWidth="1"/>
    <col min="770" max="770" width="4.140625" customWidth="1"/>
    <col min="771" max="771" width="17" customWidth="1"/>
    <col min="772" max="772" width="13.7109375" customWidth="1"/>
    <col min="773" max="773" width="15.42578125" customWidth="1"/>
    <col min="774" max="774" width="15" customWidth="1"/>
    <col min="775" max="775" width="13.5703125" customWidth="1"/>
    <col min="776" max="776" width="11.7109375" customWidth="1"/>
    <col min="1026" max="1026" width="4.140625" customWidth="1"/>
    <col min="1027" max="1027" width="17" customWidth="1"/>
    <col min="1028" max="1028" width="13.7109375" customWidth="1"/>
    <col min="1029" max="1029" width="15.42578125" customWidth="1"/>
    <col min="1030" max="1030" width="15" customWidth="1"/>
    <col min="1031" max="1031" width="13.5703125" customWidth="1"/>
    <col min="1032" max="1032" width="11.7109375" customWidth="1"/>
    <col min="1282" max="1282" width="4.140625" customWidth="1"/>
    <col min="1283" max="1283" width="17" customWidth="1"/>
    <col min="1284" max="1284" width="13.7109375" customWidth="1"/>
    <col min="1285" max="1285" width="15.42578125" customWidth="1"/>
    <col min="1286" max="1286" width="15" customWidth="1"/>
    <col min="1287" max="1287" width="13.5703125" customWidth="1"/>
    <col min="1288" max="1288" width="11.7109375" customWidth="1"/>
    <col min="1538" max="1538" width="4.140625" customWidth="1"/>
    <col min="1539" max="1539" width="17" customWidth="1"/>
    <col min="1540" max="1540" width="13.7109375" customWidth="1"/>
    <col min="1541" max="1541" width="15.42578125" customWidth="1"/>
    <col min="1542" max="1542" width="15" customWidth="1"/>
    <col min="1543" max="1543" width="13.5703125" customWidth="1"/>
    <col min="1544" max="1544" width="11.7109375" customWidth="1"/>
    <col min="1794" max="1794" width="4.140625" customWidth="1"/>
    <col min="1795" max="1795" width="17" customWidth="1"/>
    <col min="1796" max="1796" width="13.7109375" customWidth="1"/>
    <col min="1797" max="1797" width="15.42578125" customWidth="1"/>
    <col min="1798" max="1798" width="15" customWidth="1"/>
    <col min="1799" max="1799" width="13.5703125" customWidth="1"/>
    <col min="1800" max="1800" width="11.7109375" customWidth="1"/>
    <col min="2050" max="2050" width="4.140625" customWidth="1"/>
    <col min="2051" max="2051" width="17" customWidth="1"/>
    <col min="2052" max="2052" width="13.7109375" customWidth="1"/>
    <col min="2053" max="2053" width="15.42578125" customWidth="1"/>
    <col min="2054" max="2054" width="15" customWidth="1"/>
    <col min="2055" max="2055" width="13.5703125" customWidth="1"/>
    <col min="2056" max="2056" width="11.7109375" customWidth="1"/>
    <col min="2306" max="2306" width="4.140625" customWidth="1"/>
    <col min="2307" max="2307" width="17" customWidth="1"/>
    <col min="2308" max="2308" width="13.7109375" customWidth="1"/>
    <col min="2309" max="2309" width="15.42578125" customWidth="1"/>
    <col min="2310" max="2310" width="15" customWidth="1"/>
    <col min="2311" max="2311" width="13.5703125" customWidth="1"/>
    <col min="2312" max="2312" width="11.7109375" customWidth="1"/>
    <col min="2562" max="2562" width="4.140625" customWidth="1"/>
    <col min="2563" max="2563" width="17" customWidth="1"/>
    <col min="2564" max="2564" width="13.7109375" customWidth="1"/>
    <col min="2565" max="2565" width="15.42578125" customWidth="1"/>
    <col min="2566" max="2566" width="15" customWidth="1"/>
    <col min="2567" max="2567" width="13.5703125" customWidth="1"/>
    <col min="2568" max="2568" width="11.7109375" customWidth="1"/>
    <col min="2818" max="2818" width="4.140625" customWidth="1"/>
    <col min="2819" max="2819" width="17" customWidth="1"/>
    <col min="2820" max="2820" width="13.7109375" customWidth="1"/>
    <col min="2821" max="2821" width="15.42578125" customWidth="1"/>
    <col min="2822" max="2822" width="15" customWidth="1"/>
    <col min="2823" max="2823" width="13.5703125" customWidth="1"/>
    <col min="2824" max="2824" width="11.7109375" customWidth="1"/>
    <col min="3074" max="3074" width="4.140625" customWidth="1"/>
    <col min="3075" max="3075" width="17" customWidth="1"/>
    <col min="3076" max="3076" width="13.7109375" customWidth="1"/>
    <col min="3077" max="3077" width="15.42578125" customWidth="1"/>
    <col min="3078" max="3078" width="15" customWidth="1"/>
    <col min="3079" max="3079" width="13.5703125" customWidth="1"/>
    <col min="3080" max="3080" width="11.7109375" customWidth="1"/>
    <col min="3330" max="3330" width="4.140625" customWidth="1"/>
    <col min="3331" max="3331" width="17" customWidth="1"/>
    <col min="3332" max="3332" width="13.7109375" customWidth="1"/>
    <col min="3333" max="3333" width="15.42578125" customWidth="1"/>
    <col min="3334" max="3334" width="15" customWidth="1"/>
    <col min="3335" max="3335" width="13.5703125" customWidth="1"/>
    <col min="3336" max="3336" width="11.7109375" customWidth="1"/>
    <col min="3586" max="3586" width="4.140625" customWidth="1"/>
    <col min="3587" max="3587" width="17" customWidth="1"/>
    <col min="3588" max="3588" width="13.7109375" customWidth="1"/>
    <col min="3589" max="3589" width="15.42578125" customWidth="1"/>
    <col min="3590" max="3590" width="15" customWidth="1"/>
    <col min="3591" max="3591" width="13.5703125" customWidth="1"/>
    <col min="3592" max="3592" width="11.7109375" customWidth="1"/>
    <col min="3842" max="3842" width="4.140625" customWidth="1"/>
    <col min="3843" max="3843" width="17" customWidth="1"/>
    <col min="3844" max="3844" width="13.7109375" customWidth="1"/>
    <col min="3845" max="3845" width="15.42578125" customWidth="1"/>
    <col min="3846" max="3846" width="15" customWidth="1"/>
    <col min="3847" max="3847" width="13.5703125" customWidth="1"/>
    <col min="3848" max="3848" width="11.7109375" customWidth="1"/>
    <col min="4098" max="4098" width="4.140625" customWidth="1"/>
    <col min="4099" max="4099" width="17" customWidth="1"/>
    <col min="4100" max="4100" width="13.7109375" customWidth="1"/>
    <col min="4101" max="4101" width="15.42578125" customWidth="1"/>
    <col min="4102" max="4102" width="15" customWidth="1"/>
    <col min="4103" max="4103" width="13.5703125" customWidth="1"/>
    <col min="4104" max="4104" width="11.7109375" customWidth="1"/>
    <col min="4354" max="4354" width="4.140625" customWidth="1"/>
    <col min="4355" max="4355" width="17" customWidth="1"/>
    <col min="4356" max="4356" width="13.7109375" customWidth="1"/>
    <col min="4357" max="4357" width="15.42578125" customWidth="1"/>
    <col min="4358" max="4358" width="15" customWidth="1"/>
    <col min="4359" max="4359" width="13.5703125" customWidth="1"/>
    <col min="4360" max="4360" width="11.7109375" customWidth="1"/>
    <col min="4610" max="4610" width="4.140625" customWidth="1"/>
    <col min="4611" max="4611" width="17" customWidth="1"/>
    <col min="4612" max="4612" width="13.7109375" customWidth="1"/>
    <col min="4613" max="4613" width="15.42578125" customWidth="1"/>
    <col min="4614" max="4614" width="15" customWidth="1"/>
    <col min="4615" max="4615" width="13.5703125" customWidth="1"/>
    <col min="4616" max="4616" width="11.7109375" customWidth="1"/>
    <col min="4866" max="4866" width="4.140625" customWidth="1"/>
    <col min="4867" max="4867" width="17" customWidth="1"/>
    <col min="4868" max="4868" width="13.7109375" customWidth="1"/>
    <col min="4869" max="4869" width="15.42578125" customWidth="1"/>
    <col min="4870" max="4870" width="15" customWidth="1"/>
    <col min="4871" max="4871" width="13.5703125" customWidth="1"/>
    <col min="4872" max="4872" width="11.7109375" customWidth="1"/>
    <col min="5122" max="5122" width="4.140625" customWidth="1"/>
    <col min="5123" max="5123" width="17" customWidth="1"/>
    <col min="5124" max="5124" width="13.7109375" customWidth="1"/>
    <col min="5125" max="5125" width="15.42578125" customWidth="1"/>
    <col min="5126" max="5126" width="15" customWidth="1"/>
    <col min="5127" max="5127" width="13.5703125" customWidth="1"/>
    <col min="5128" max="5128" width="11.7109375" customWidth="1"/>
    <col min="5378" max="5378" width="4.140625" customWidth="1"/>
    <col min="5379" max="5379" width="17" customWidth="1"/>
    <col min="5380" max="5380" width="13.7109375" customWidth="1"/>
    <col min="5381" max="5381" width="15.42578125" customWidth="1"/>
    <col min="5382" max="5382" width="15" customWidth="1"/>
    <col min="5383" max="5383" width="13.5703125" customWidth="1"/>
    <col min="5384" max="5384" width="11.7109375" customWidth="1"/>
    <col min="5634" max="5634" width="4.140625" customWidth="1"/>
    <col min="5635" max="5635" width="17" customWidth="1"/>
    <col min="5636" max="5636" width="13.7109375" customWidth="1"/>
    <col min="5637" max="5637" width="15.42578125" customWidth="1"/>
    <col min="5638" max="5638" width="15" customWidth="1"/>
    <col min="5639" max="5639" width="13.5703125" customWidth="1"/>
    <col min="5640" max="5640" width="11.7109375" customWidth="1"/>
    <col min="5890" max="5890" width="4.140625" customWidth="1"/>
    <col min="5891" max="5891" width="17" customWidth="1"/>
    <col min="5892" max="5892" width="13.7109375" customWidth="1"/>
    <col min="5893" max="5893" width="15.42578125" customWidth="1"/>
    <col min="5894" max="5894" width="15" customWidth="1"/>
    <col min="5895" max="5895" width="13.5703125" customWidth="1"/>
    <col min="5896" max="5896" width="11.7109375" customWidth="1"/>
    <col min="6146" max="6146" width="4.140625" customWidth="1"/>
    <col min="6147" max="6147" width="17" customWidth="1"/>
    <col min="6148" max="6148" width="13.7109375" customWidth="1"/>
    <col min="6149" max="6149" width="15.42578125" customWidth="1"/>
    <col min="6150" max="6150" width="15" customWidth="1"/>
    <col min="6151" max="6151" width="13.5703125" customWidth="1"/>
    <col min="6152" max="6152" width="11.7109375" customWidth="1"/>
    <col min="6402" max="6402" width="4.140625" customWidth="1"/>
    <col min="6403" max="6403" width="17" customWidth="1"/>
    <col min="6404" max="6404" width="13.7109375" customWidth="1"/>
    <col min="6405" max="6405" width="15.42578125" customWidth="1"/>
    <col min="6406" max="6406" width="15" customWidth="1"/>
    <col min="6407" max="6407" width="13.5703125" customWidth="1"/>
    <col min="6408" max="6408" width="11.7109375" customWidth="1"/>
    <col min="6658" max="6658" width="4.140625" customWidth="1"/>
    <col min="6659" max="6659" width="17" customWidth="1"/>
    <col min="6660" max="6660" width="13.7109375" customWidth="1"/>
    <col min="6661" max="6661" width="15.42578125" customWidth="1"/>
    <col min="6662" max="6662" width="15" customWidth="1"/>
    <col min="6663" max="6663" width="13.5703125" customWidth="1"/>
    <col min="6664" max="6664" width="11.7109375" customWidth="1"/>
    <col min="6914" max="6914" width="4.140625" customWidth="1"/>
    <col min="6915" max="6915" width="17" customWidth="1"/>
    <col min="6916" max="6916" width="13.7109375" customWidth="1"/>
    <col min="6917" max="6917" width="15.42578125" customWidth="1"/>
    <col min="6918" max="6918" width="15" customWidth="1"/>
    <col min="6919" max="6919" width="13.5703125" customWidth="1"/>
    <col min="6920" max="6920" width="11.7109375" customWidth="1"/>
    <col min="7170" max="7170" width="4.140625" customWidth="1"/>
    <col min="7171" max="7171" width="17" customWidth="1"/>
    <col min="7172" max="7172" width="13.7109375" customWidth="1"/>
    <col min="7173" max="7173" width="15.42578125" customWidth="1"/>
    <col min="7174" max="7174" width="15" customWidth="1"/>
    <col min="7175" max="7175" width="13.5703125" customWidth="1"/>
    <col min="7176" max="7176" width="11.7109375" customWidth="1"/>
    <col min="7426" max="7426" width="4.140625" customWidth="1"/>
    <col min="7427" max="7427" width="17" customWidth="1"/>
    <col min="7428" max="7428" width="13.7109375" customWidth="1"/>
    <col min="7429" max="7429" width="15.42578125" customWidth="1"/>
    <col min="7430" max="7430" width="15" customWidth="1"/>
    <col min="7431" max="7431" width="13.5703125" customWidth="1"/>
    <col min="7432" max="7432" width="11.7109375" customWidth="1"/>
    <col min="7682" max="7682" width="4.140625" customWidth="1"/>
    <col min="7683" max="7683" width="17" customWidth="1"/>
    <col min="7684" max="7684" width="13.7109375" customWidth="1"/>
    <col min="7685" max="7685" width="15.42578125" customWidth="1"/>
    <col min="7686" max="7686" width="15" customWidth="1"/>
    <col min="7687" max="7687" width="13.5703125" customWidth="1"/>
    <col min="7688" max="7688" width="11.7109375" customWidth="1"/>
    <col min="7938" max="7938" width="4.140625" customWidth="1"/>
    <col min="7939" max="7939" width="17" customWidth="1"/>
    <col min="7940" max="7940" width="13.7109375" customWidth="1"/>
    <col min="7941" max="7941" width="15.42578125" customWidth="1"/>
    <col min="7942" max="7942" width="15" customWidth="1"/>
    <col min="7943" max="7943" width="13.5703125" customWidth="1"/>
    <col min="7944" max="7944" width="11.7109375" customWidth="1"/>
    <col min="8194" max="8194" width="4.140625" customWidth="1"/>
    <col min="8195" max="8195" width="17" customWidth="1"/>
    <col min="8196" max="8196" width="13.7109375" customWidth="1"/>
    <col min="8197" max="8197" width="15.42578125" customWidth="1"/>
    <col min="8198" max="8198" width="15" customWidth="1"/>
    <col min="8199" max="8199" width="13.5703125" customWidth="1"/>
    <col min="8200" max="8200" width="11.7109375" customWidth="1"/>
    <col min="8450" max="8450" width="4.140625" customWidth="1"/>
    <col min="8451" max="8451" width="17" customWidth="1"/>
    <col min="8452" max="8452" width="13.7109375" customWidth="1"/>
    <col min="8453" max="8453" width="15.42578125" customWidth="1"/>
    <col min="8454" max="8454" width="15" customWidth="1"/>
    <col min="8455" max="8455" width="13.5703125" customWidth="1"/>
    <col min="8456" max="8456" width="11.7109375" customWidth="1"/>
    <col min="8706" max="8706" width="4.140625" customWidth="1"/>
    <col min="8707" max="8707" width="17" customWidth="1"/>
    <col min="8708" max="8708" width="13.7109375" customWidth="1"/>
    <col min="8709" max="8709" width="15.42578125" customWidth="1"/>
    <col min="8710" max="8710" width="15" customWidth="1"/>
    <col min="8711" max="8711" width="13.5703125" customWidth="1"/>
    <col min="8712" max="8712" width="11.7109375" customWidth="1"/>
    <col min="8962" max="8962" width="4.140625" customWidth="1"/>
    <col min="8963" max="8963" width="17" customWidth="1"/>
    <col min="8964" max="8964" width="13.7109375" customWidth="1"/>
    <col min="8965" max="8965" width="15.42578125" customWidth="1"/>
    <col min="8966" max="8966" width="15" customWidth="1"/>
    <col min="8967" max="8967" width="13.5703125" customWidth="1"/>
    <col min="8968" max="8968" width="11.7109375" customWidth="1"/>
    <col min="9218" max="9218" width="4.140625" customWidth="1"/>
    <col min="9219" max="9219" width="17" customWidth="1"/>
    <col min="9220" max="9220" width="13.7109375" customWidth="1"/>
    <col min="9221" max="9221" width="15.42578125" customWidth="1"/>
    <col min="9222" max="9222" width="15" customWidth="1"/>
    <col min="9223" max="9223" width="13.5703125" customWidth="1"/>
    <col min="9224" max="9224" width="11.7109375" customWidth="1"/>
    <col min="9474" max="9474" width="4.140625" customWidth="1"/>
    <col min="9475" max="9475" width="17" customWidth="1"/>
    <col min="9476" max="9476" width="13.7109375" customWidth="1"/>
    <col min="9477" max="9477" width="15.42578125" customWidth="1"/>
    <col min="9478" max="9478" width="15" customWidth="1"/>
    <col min="9479" max="9479" width="13.5703125" customWidth="1"/>
    <col min="9480" max="9480" width="11.7109375" customWidth="1"/>
    <col min="9730" max="9730" width="4.140625" customWidth="1"/>
    <col min="9731" max="9731" width="17" customWidth="1"/>
    <col min="9732" max="9732" width="13.7109375" customWidth="1"/>
    <col min="9733" max="9733" width="15.42578125" customWidth="1"/>
    <col min="9734" max="9734" width="15" customWidth="1"/>
    <col min="9735" max="9735" width="13.5703125" customWidth="1"/>
    <col min="9736" max="9736" width="11.7109375" customWidth="1"/>
    <col min="9986" max="9986" width="4.140625" customWidth="1"/>
    <col min="9987" max="9987" width="17" customWidth="1"/>
    <col min="9988" max="9988" width="13.7109375" customWidth="1"/>
    <col min="9989" max="9989" width="15.42578125" customWidth="1"/>
    <col min="9990" max="9990" width="15" customWidth="1"/>
    <col min="9991" max="9991" width="13.5703125" customWidth="1"/>
    <col min="9992" max="9992" width="11.7109375" customWidth="1"/>
    <col min="10242" max="10242" width="4.140625" customWidth="1"/>
    <col min="10243" max="10243" width="17" customWidth="1"/>
    <col min="10244" max="10244" width="13.7109375" customWidth="1"/>
    <col min="10245" max="10245" width="15.42578125" customWidth="1"/>
    <col min="10246" max="10246" width="15" customWidth="1"/>
    <col min="10247" max="10247" width="13.5703125" customWidth="1"/>
    <col min="10248" max="10248" width="11.7109375" customWidth="1"/>
    <col min="10498" max="10498" width="4.140625" customWidth="1"/>
    <col min="10499" max="10499" width="17" customWidth="1"/>
    <col min="10500" max="10500" width="13.7109375" customWidth="1"/>
    <col min="10501" max="10501" width="15.42578125" customWidth="1"/>
    <col min="10502" max="10502" width="15" customWidth="1"/>
    <col min="10503" max="10503" width="13.5703125" customWidth="1"/>
    <col min="10504" max="10504" width="11.7109375" customWidth="1"/>
    <col min="10754" max="10754" width="4.140625" customWidth="1"/>
    <col min="10755" max="10755" width="17" customWidth="1"/>
    <col min="10756" max="10756" width="13.7109375" customWidth="1"/>
    <col min="10757" max="10757" width="15.42578125" customWidth="1"/>
    <col min="10758" max="10758" width="15" customWidth="1"/>
    <col min="10759" max="10759" width="13.5703125" customWidth="1"/>
    <col min="10760" max="10760" width="11.7109375" customWidth="1"/>
    <col min="11010" max="11010" width="4.140625" customWidth="1"/>
    <col min="11011" max="11011" width="17" customWidth="1"/>
    <col min="11012" max="11012" width="13.7109375" customWidth="1"/>
    <col min="11013" max="11013" width="15.42578125" customWidth="1"/>
    <col min="11014" max="11014" width="15" customWidth="1"/>
    <col min="11015" max="11015" width="13.5703125" customWidth="1"/>
    <col min="11016" max="11016" width="11.7109375" customWidth="1"/>
    <col min="11266" max="11266" width="4.140625" customWidth="1"/>
    <col min="11267" max="11267" width="17" customWidth="1"/>
    <col min="11268" max="11268" width="13.7109375" customWidth="1"/>
    <col min="11269" max="11269" width="15.42578125" customWidth="1"/>
    <col min="11270" max="11270" width="15" customWidth="1"/>
    <col min="11271" max="11271" width="13.5703125" customWidth="1"/>
    <col min="11272" max="11272" width="11.7109375" customWidth="1"/>
    <col min="11522" max="11522" width="4.140625" customWidth="1"/>
    <col min="11523" max="11523" width="17" customWidth="1"/>
    <col min="11524" max="11524" width="13.7109375" customWidth="1"/>
    <col min="11525" max="11525" width="15.42578125" customWidth="1"/>
    <col min="11526" max="11526" width="15" customWidth="1"/>
    <col min="11527" max="11527" width="13.5703125" customWidth="1"/>
    <col min="11528" max="11528" width="11.7109375" customWidth="1"/>
    <col min="11778" max="11778" width="4.140625" customWidth="1"/>
    <col min="11779" max="11779" width="17" customWidth="1"/>
    <col min="11780" max="11780" width="13.7109375" customWidth="1"/>
    <col min="11781" max="11781" width="15.42578125" customWidth="1"/>
    <col min="11782" max="11782" width="15" customWidth="1"/>
    <col min="11783" max="11783" width="13.5703125" customWidth="1"/>
    <col min="11784" max="11784" width="11.7109375" customWidth="1"/>
    <col min="12034" max="12034" width="4.140625" customWidth="1"/>
    <col min="12035" max="12035" width="17" customWidth="1"/>
    <col min="12036" max="12036" width="13.7109375" customWidth="1"/>
    <col min="12037" max="12037" width="15.42578125" customWidth="1"/>
    <col min="12038" max="12038" width="15" customWidth="1"/>
    <col min="12039" max="12039" width="13.5703125" customWidth="1"/>
    <col min="12040" max="12040" width="11.7109375" customWidth="1"/>
    <col min="12290" max="12290" width="4.140625" customWidth="1"/>
    <col min="12291" max="12291" width="17" customWidth="1"/>
    <col min="12292" max="12292" width="13.7109375" customWidth="1"/>
    <col min="12293" max="12293" width="15.42578125" customWidth="1"/>
    <col min="12294" max="12294" width="15" customWidth="1"/>
    <col min="12295" max="12295" width="13.5703125" customWidth="1"/>
    <col min="12296" max="12296" width="11.7109375" customWidth="1"/>
    <col min="12546" max="12546" width="4.140625" customWidth="1"/>
    <col min="12547" max="12547" width="17" customWidth="1"/>
    <col min="12548" max="12548" width="13.7109375" customWidth="1"/>
    <col min="12549" max="12549" width="15.42578125" customWidth="1"/>
    <col min="12550" max="12550" width="15" customWidth="1"/>
    <col min="12551" max="12551" width="13.5703125" customWidth="1"/>
    <col min="12552" max="12552" width="11.7109375" customWidth="1"/>
    <col min="12802" max="12802" width="4.140625" customWidth="1"/>
    <col min="12803" max="12803" width="17" customWidth="1"/>
    <col min="12804" max="12804" width="13.7109375" customWidth="1"/>
    <col min="12805" max="12805" width="15.42578125" customWidth="1"/>
    <col min="12806" max="12806" width="15" customWidth="1"/>
    <col min="12807" max="12807" width="13.5703125" customWidth="1"/>
    <col min="12808" max="12808" width="11.7109375" customWidth="1"/>
    <col min="13058" max="13058" width="4.140625" customWidth="1"/>
    <col min="13059" max="13059" width="17" customWidth="1"/>
    <col min="13060" max="13060" width="13.7109375" customWidth="1"/>
    <col min="13061" max="13061" width="15.42578125" customWidth="1"/>
    <col min="13062" max="13062" width="15" customWidth="1"/>
    <col min="13063" max="13063" width="13.5703125" customWidth="1"/>
    <col min="13064" max="13064" width="11.7109375" customWidth="1"/>
    <col min="13314" max="13314" width="4.140625" customWidth="1"/>
    <col min="13315" max="13315" width="17" customWidth="1"/>
    <col min="13316" max="13316" width="13.7109375" customWidth="1"/>
    <col min="13317" max="13317" width="15.42578125" customWidth="1"/>
    <col min="13318" max="13318" width="15" customWidth="1"/>
    <col min="13319" max="13319" width="13.5703125" customWidth="1"/>
    <col min="13320" max="13320" width="11.7109375" customWidth="1"/>
    <col min="13570" max="13570" width="4.140625" customWidth="1"/>
    <col min="13571" max="13571" width="17" customWidth="1"/>
    <col min="13572" max="13572" width="13.7109375" customWidth="1"/>
    <col min="13573" max="13573" width="15.42578125" customWidth="1"/>
    <col min="13574" max="13574" width="15" customWidth="1"/>
    <col min="13575" max="13575" width="13.5703125" customWidth="1"/>
    <col min="13576" max="13576" width="11.7109375" customWidth="1"/>
    <col min="13826" max="13826" width="4.140625" customWidth="1"/>
    <col min="13827" max="13827" width="17" customWidth="1"/>
    <col min="13828" max="13828" width="13.7109375" customWidth="1"/>
    <col min="13829" max="13829" width="15.42578125" customWidth="1"/>
    <col min="13830" max="13830" width="15" customWidth="1"/>
    <col min="13831" max="13831" width="13.5703125" customWidth="1"/>
    <col min="13832" max="13832" width="11.7109375" customWidth="1"/>
    <col min="14082" max="14082" width="4.140625" customWidth="1"/>
    <col min="14083" max="14083" width="17" customWidth="1"/>
    <col min="14084" max="14084" width="13.7109375" customWidth="1"/>
    <col min="14085" max="14085" width="15.42578125" customWidth="1"/>
    <col min="14086" max="14086" width="15" customWidth="1"/>
    <col min="14087" max="14087" width="13.5703125" customWidth="1"/>
    <col min="14088" max="14088" width="11.7109375" customWidth="1"/>
    <col min="14338" max="14338" width="4.140625" customWidth="1"/>
    <col min="14339" max="14339" width="17" customWidth="1"/>
    <col min="14340" max="14340" width="13.7109375" customWidth="1"/>
    <col min="14341" max="14341" width="15.42578125" customWidth="1"/>
    <col min="14342" max="14342" width="15" customWidth="1"/>
    <col min="14343" max="14343" width="13.5703125" customWidth="1"/>
    <col min="14344" max="14344" width="11.7109375" customWidth="1"/>
    <col min="14594" max="14594" width="4.140625" customWidth="1"/>
    <col min="14595" max="14595" width="17" customWidth="1"/>
    <col min="14596" max="14596" width="13.7109375" customWidth="1"/>
    <col min="14597" max="14597" width="15.42578125" customWidth="1"/>
    <col min="14598" max="14598" width="15" customWidth="1"/>
    <col min="14599" max="14599" width="13.5703125" customWidth="1"/>
    <col min="14600" max="14600" width="11.7109375" customWidth="1"/>
    <col min="14850" max="14850" width="4.140625" customWidth="1"/>
    <col min="14851" max="14851" width="17" customWidth="1"/>
    <col min="14852" max="14852" width="13.7109375" customWidth="1"/>
    <col min="14853" max="14853" width="15.42578125" customWidth="1"/>
    <col min="14854" max="14854" width="15" customWidth="1"/>
    <col min="14855" max="14855" width="13.5703125" customWidth="1"/>
    <col min="14856" max="14856" width="11.7109375" customWidth="1"/>
    <col min="15106" max="15106" width="4.140625" customWidth="1"/>
    <col min="15107" max="15107" width="17" customWidth="1"/>
    <col min="15108" max="15108" width="13.7109375" customWidth="1"/>
    <col min="15109" max="15109" width="15.42578125" customWidth="1"/>
    <col min="15110" max="15110" width="15" customWidth="1"/>
    <col min="15111" max="15111" width="13.5703125" customWidth="1"/>
    <col min="15112" max="15112" width="11.7109375" customWidth="1"/>
    <col min="15362" max="15362" width="4.140625" customWidth="1"/>
    <col min="15363" max="15363" width="17" customWidth="1"/>
    <col min="15364" max="15364" width="13.7109375" customWidth="1"/>
    <col min="15365" max="15365" width="15.42578125" customWidth="1"/>
    <col min="15366" max="15366" width="15" customWidth="1"/>
    <col min="15367" max="15367" width="13.5703125" customWidth="1"/>
    <col min="15368" max="15368" width="11.7109375" customWidth="1"/>
    <col min="15618" max="15618" width="4.140625" customWidth="1"/>
    <col min="15619" max="15619" width="17" customWidth="1"/>
    <col min="15620" max="15620" width="13.7109375" customWidth="1"/>
    <col min="15621" max="15621" width="15.42578125" customWidth="1"/>
    <col min="15622" max="15622" width="15" customWidth="1"/>
    <col min="15623" max="15623" width="13.5703125" customWidth="1"/>
    <col min="15624" max="15624" width="11.7109375" customWidth="1"/>
    <col min="15874" max="15874" width="4.140625" customWidth="1"/>
    <col min="15875" max="15875" width="17" customWidth="1"/>
    <col min="15876" max="15876" width="13.7109375" customWidth="1"/>
    <col min="15877" max="15877" width="15.42578125" customWidth="1"/>
    <col min="15878" max="15878" width="15" customWidth="1"/>
    <col min="15879" max="15879" width="13.5703125" customWidth="1"/>
    <col min="15880" max="15880" width="11.7109375" customWidth="1"/>
    <col min="16130" max="16130" width="4.140625" customWidth="1"/>
    <col min="16131" max="16131" width="17" customWidth="1"/>
    <col min="16132" max="16132" width="13.7109375" customWidth="1"/>
    <col min="16133" max="16133" width="15.42578125" customWidth="1"/>
    <col min="16134" max="16134" width="15" customWidth="1"/>
    <col min="16135" max="16135" width="13.5703125" customWidth="1"/>
    <col min="16136" max="16136" width="11.7109375" customWidth="1"/>
  </cols>
  <sheetData>
    <row r="1" spans="1:11" x14ac:dyDescent="0.25">
      <c r="A1" t="s">
        <v>188</v>
      </c>
      <c r="K1"/>
    </row>
    <row r="2" spans="1:11" x14ac:dyDescent="0.25">
      <c r="A2" t="s">
        <v>189</v>
      </c>
      <c r="K2"/>
    </row>
    <row r="3" spans="1:11" x14ac:dyDescent="0.25">
      <c r="A3" s="20"/>
      <c r="B3" s="21">
        <v>44043</v>
      </c>
      <c r="K3"/>
    </row>
    <row r="4" spans="1:11" ht="6" customHeight="1" x14ac:dyDescent="0.25">
      <c r="K4"/>
    </row>
    <row r="5" spans="1:11" x14ac:dyDescent="0.25">
      <c r="B5" t="s">
        <v>190</v>
      </c>
      <c r="D5" s="22"/>
      <c r="E5" s="22"/>
      <c r="G5" s="22">
        <f>+'Balance Sheet'!F6</f>
        <v>703469.07</v>
      </c>
      <c r="K5"/>
    </row>
    <row r="6" spans="1:11" x14ac:dyDescent="0.25">
      <c r="B6" t="s">
        <v>191</v>
      </c>
      <c r="D6" s="22"/>
      <c r="E6" s="22"/>
      <c r="G6" s="22">
        <f>+Cashflow!F27</f>
        <v>38747.949999999997</v>
      </c>
      <c r="K6"/>
    </row>
    <row r="7" spans="1:11" ht="5.25" customHeight="1" x14ac:dyDescent="0.25">
      <c r="D7" s="22"/>
      <c r="E7" s="22"/>
      <c r="F7" s="22"/>
      <c r="K7"/>
    </row>
    <row r="8" spans="1:11" ht="5.25" customHeight="1" x14ac:dyDescent="0.25">
      <c r="A8" s="23"/>
      <c r="B8" s="23"/>
      <c r="C8" s="23"/>
      <c r="D8" s="24"/>
      <c r="E8" s="24"/>
      <c r="F8" s="24"/>
      <c r="G8" s="25"/>
      <c r="K8"/>
    </row>
    <row r="9" spans="1:11" ht="30" x14ac:dyDescent="0.25">
      <c r="B9" s="26" t="s">
        <v>192</v>
      </c>
      <c r="C9" s="27"/>
      <c r="D9" s="28" t="s">
        <v>193</v>
      </c>
      <c r="E9" s="28"/>
      <c r="F9" s="28" t="s">
        <v>194</v>
      </c>
      <c r="G9" s="28" t="s">
        <v>195</v>
      </c>
      <c r="K9"/>
    </row>
    <row r="10" spans="1:11" x14ac:dyDescent="0.25">
      <c r="B10" t="s">
        <v>196</v>
      </c>
      <c r="C10" s="29"/>
      <c r="D10" s="30">
        <f>+'Budget vs actual'!F21</f>
        <v>149917.19</v>
      </c>
      <c r="E10" s="30">
        <f>+'[1]Budget vs Actual'!G22</f>
        <v>0</v>
      </c>
      <c r="F10" s="30">
        <f>+'Budget vs actual'!H21</f>
        <v>130255</v>
      </c>
      <c r="G10" s="31">
        <f t="shared" ref="G10:G15" si="0">+D10-F10</f>
        <v>19662.190000000002</v>
      </c>
      <c r="K10"/>
    </row>
    <row r="11" spans="1:11" x14ac:dyDescent="0.25">
      <c r="B11" t="s">
        <v>197</v>
      </c>
      <c r="C11" s="29"/>
      <c r="D11" s="30">
        <f>+'Budget vs actual'!F98</f>
        <v>130476.78</v>
      </c>
      <c r="E11" s="30">
        <f>+'[1]Budget vs Actual'!G107</f>
        <v>0</v>
      </c>
      <c r="F11" s="30">
        <f>+'Budget vs actual'!H98</f>
        <v>137230</v>
      </c>
      <c r="G11" s="31">
        <f t="shared" si="0"/>
        <v>-6753.2200000000012</v>
      </c>
      <c r="K11"/>
    </row>
    <row r="12" spans="1:11" x14ac:dyDescent="0.25">
      <c r="B12" t="s">
        <v>198</v>
      </c>
      <c r="C12" s="29"/>
      <c r="D12" s="30">
        <f>+'Budget vs actual'!F99</f>
        <v>19440.41</v>
      </c>
      <c r="E12" s="30">
        <f>+'[1]Budget vs Actual'!G108</f>
        <v>0</v>
      </c>
      <c r="F12" s="30">
        <f>+'Budget vs actual'!H99</f>
        <v>-6975</v>
      </c>
      <c r="G12" s="31">
        <f t="shared" si="0"/>
        <v>26415.41</v>
      </c>
      <c r="K12"/>
    </row>
    <row r="13" spans="1:11" x14ac:dyDescent="0.25">
      <c r="A13" s="32" t="s">
        <v>199</v>
      </c>
      <c r="B13" t="s">
        <v>200</v>
      </c>
      <c r="D13" s="30">
        <f>+'Budget vs actual'!F10</f>
        <v>88024.06</v>
      </c>
      <c r="E13" s="30">
        <f>+'[1]Budget vs Actual'!G10+'[1]Budget vs Actual'!G15</f>
        <v>0</v>
      </c>
      <c r="F13" s="30">
        <f>+'Budget vs actual'!H10</f>
        <v>62000</v>
      </c>
      <c r="G13" s="31">
        <f t="shared" si="0"/>
        <v>26024.059999999998</v>
      </c>
      <c r="K13"/>
    </row>
    <row r="14" spans="1:11" x14ac:dyDescent="0.25">
      <c r="A14" s="33" t="s">
        <v>201</v>
      </c>
      <c r="B14" t="s">
        <v>202</v>
      </c>
      <c r="D14" s="30">
        <f>+'Budget vs actual'!F18</f>
        <v>60990.13</v>
      </c>
      <c r="E14" s="30">
        <f>+'[1]Budget vs Actual'!G21</f>
        <v>0</v>
      </c>
      <c r="F14" s="30">
        <f>+'Budget vs actual'!H18</f>
        <v>68000</v>
      </c>
      <c r="G14" s="31">
        <f t="shared" si="0"/>
        <v>-7009.8700000000026</v>
      </c>
      <c r="K14"/>
    </row>
    <row r="15" spans="1:11" x14ac:dyDescent="0.25">
      <c r="A15" s="33" t="s">
        <v>201</v>
      </c>
      <c r="B15" t="s">
        <v>203</v>
      </c>
      <c r="D15" s="30">
        <f>+'Budget vs actual'!F101</f>
        <v>22825.759999999995</v>
      </c>
      <c r="E15" s="30"/>
      <c r="F15" s="30">
        <f>+'Budget vs actual'!H101</f>
        <v>26389</v>
      </c>
      <c r="G15" s="31">
        <f t="shared" si="0"/>
        <v>-3563.2400000000052</v>
      </c>
      <c r="K15"/>
    </row>
    <row r="16" spans="1:11" ht="9.75" customHeight="1" x14ac:dyDescent="0.25">
      <c r="K16"/>
    </row>
    <row r="17" spans="1:15" x14ac:dyDescent="0.25">
      <c r="A17" s="32" t="s">
        <v>199</v>
      </c>
      <c r="B17" s="34" t="s">
        <v>214</v>
      </c>
      <c r="C17" s="35"/>
      <c r="D17" s="35"/>
      <c r="E17" s="35"/>
      <c r="F17" s="35"/>
      <c r="G17" s="36"/>
    </row>
    <row r="18" spans="1:15" x14ac:dyDescent="0.25">
      <c r="A18" s="33" t="s">
        <v>201</v>
      </c>
      <c r="B18" s="38" t="s">
        <v>213</v>
      </c>
      <c r="C18" s="36"/>
      <c r="D18" s="36"/>
      <c r="E18" s="36"/>
      <c r="F18" s="36"/>
      <c r="G18" s="36"/>
    </row>
    <row r="19" spans="1:15" x14ac:dyDescent="0.25">
      <c r="A19" s="39" t="s">
        <v>204</v>
      </c>
      <c r="B19" s="38" t="s">
        <v>205</v>
      </c>
      <c r="C19" s="36"/>
      <c r="D19" s="36"/>
      <c r="E19" s="36"/>
      <c r="F19" s="36"/>
      <c r="G19" s="36"/>
    </row>
    <row r="20" spans="1:15" x14ac:dyDescent="0.25">
      <c r="A20" s="40"/>
    </row>
    <row r="21" spans="1:15" ht="2.25" customHeight="1" x14ac:dyDescent="0.25">
      <c r="A21" s="41"/>
    </row>
    <row r="22" spans="1:15" ht="7.5" customHeight="1" x14ac:dyDescent="0.25">
      <c r="A22" s="23"/>
      <c r="B22" s="23"/>
      <c r="C22" s="23"/>
      <c r="D22" s="24"/>
      <c r="E22" s="24"/>
      <c r="F22" s="24"/>
      <c r="G22" s="25"/>
    </row>
    <row r="23" spans="1:15" ht="30" x14ac:dyDescent="0.25">
      <c r="B23" s="26" t="s">
        <v>206</v>
      </c>
      <c r="C23" s="27"/>
      <c r="D23" s="28" t="s">
        <v>193</v>
      </c>
      <c r="E23" s="28"/>
      <c r="F23" s="28" t="s">
        <v>207</v>
      </c>
      <c r="G23" s="28" t="s">
        <v>195</v>
      </c>
    </row>
    <row r="24" spans="1:15" x14ac:dyDescent="0.25">
      <c r="B24" t="s">
        <v>196</v>
      </c>
      <c r="C24" s="29"/>
      <c r="D24" s="30">
        <f t="shared" ref="D24:D29" si="1">+D10</f>
        <v>149917.19</v>
      </c>
      <c r="E24" s="30"/>
      <c r="F24" s="30">
        <f>+'Monthly Comparative'!G8</f>
        <v>145172.60999999999</v>
      </c>
      <c r="G24" s="31">
        <f>+D24-F24</f>
        <v>4744.5800000000163</v>
      </c>
    </row>
    <row r="25" spans="1:15" x14ac:dyDescent="0.25">
      <c r="B25" t="s">
        <v>197</v>
      </c>
      <c r="C25" s="29"/>
      <c r="D25" s="30">
        <f t="shared" si="1"/>
        <v>130476.78</v>
      </c>
      <c r="E25" s="30"/>
      <c r="F25" s="30">
        <f>+'Monthly Comparative'!G17</f>
        <v>153969.41</v>
      </c>
      <c r="G25" s="31">
        <f t="shared" ref="G25:G29" si="2">+D25-F25</f>
        <v>-23492.630000000005</v>
      </c>
    </row>
    <row r="26" spans="1:15" x14ac:dyDescent="0.25">
      <c r="B26" t="s">
        <v>198</v>
      </c>
      <c r="C26" s="29"/>
      <c r="D26" s="30">
        <f t="shared" si="1"/>
        <v>19440.41</v>
      </c>
      <c r="E26" s="30"/>
      <c r="F26" s="30">
        <f>+'Monthly Comparative'!G18</f>
        <v>-8796.7999999999993</v>
      </c>
      <c r="G26" s="31">
        <f t="shared" si="2"/>
        <v>28237.21</v>
      </c>
    </row>
    <row r="27" spans="1:15" x14ac:dyDescent="0.25">
      <c r="A27" s="32" t="s">
        <v>199</v>
      </c>
      <c r="B27" t="s">
        <v>200</v>
      </c>
      <c r="D27" s="30">
        <f t="shared" si="1"/>
        <v>88024.06</v>
      </c>
      <c r="E27" s="30"/>
      <c r="F27" s="30">
        <f>+'Monthly Comparative'!G4</f>
        <v>51977.62</v>
      </c>
      <c r="G27" s="31">
        <f t="shared" si="2"/>
        <v>36046.439999999995</v>
      </c>
      <c r="O27" s="37"/>
    </row>
    <row r="28" spans="1:15" x14ac:dyDescent="0.25">
      <c r="A28" s="33" t="s">
        <v>201</v>
      </c>
      <c r="B28" t="s">
        <v>202</v>
      </c>
      <c r="D28" s="30">
        <f t="shared" si="1"/>
        <v>60990.13</v>
      </c>
      <c r="E28" s="30"/>
      <c r="F28" s="30">
        <f>+'Monthly Comparative'!G6</f>
        <v>83472.320000000007</v>
      </c>
      <c r="G28" s="31">
        <f t="shared" si="2"/>
        <v>-22482.19000000001</v>
      </c>
      <c r="O28" s="37"/>
    </row>
    <row r="29" spans="1:15" x14ac:dyDescent="0.25">
      <c r="A29" s="33" t="s">
        <v>201</v>
      </c>
      <c r="B29" t="s">
        <v>203</v>
      </c>
      <c r="D29" s="30">
        <f t="shared" si="1"/>
        <v>22825.759999999995</v>
      </c>
      <c r="E29" s="30"/>
      <c r="F29" s="30">
        <f>+'Monthly Comparative'!G20</f>
        <v>36932.140000000007</v>
      </c>
      <c r="G29" s="31">
        <f t="shared" si="2"/>
        <v>-14106.380000000012</v>
      </c>
      <c r="O29" s="37"/>
    </row>
    <row r="30" spans="1:15" ht="5.25" customHeight="1" x14ac:dyDescent="0.25">
      <c r="O30" s="37"/>
    </row>
    <row r="31" spans="1:15" ht="15.75" customHeight="1" x14ac:dyDescent="0.25">
      <c r="A31" s="42" t="s">
        <v>199</v>
      </c>
      <c r="B31" s="43" t="s">
        <v>216</v>
      </c>
      <c r="C31" s="43"/>
      <c r="D31" s="43"/>
      <c r="E31" s="43"/>
      <c r="F31" s="43"/>
      <c r="G31" s="43"/>
      <c r="O31" s="37"/>
    </row>
    <row r="32" spans="1:15" x14ac:dyDescent="0.25">
      <c r="A32" s="33" t="s">
        <v>201</v>
      </c>
      <c r="B32" s="38" t="s">
        <v>215</v>
      </c>
      <c r="C32" s="36"/>
      <c r="D32" s="36"/>
      <c r="E32" s="36"/>
      <c r="F32" s="36"/>
      <c r="G32" s="36"/>
      <c r="O32" s="37"/>
    </row>
    <row r="33" spans="1:11" x14ac:dyDescent="0.25">
      <c r="A33" s="40" t="s">
        <v>212</v>
      </c>
      <c r="B33" s="38" t="s">
        <v>217</v>
      </c>
      <c r="C33" s="36"/>
      <c r="D33" s="36"/>
      <c r="E33" s="36"/>
      <c r="F33" s="36"/>
      <c r="G33" s="36"/>
    </row>
    <row r="34" spans="1:11" x14ac:dyDescent="0.25">
      <c r="A34" s="40"/>
    </row>
    <row r="35" spans="1:11" ht="5.25" customHeight="1" x14ac:dyDescent="0.25">
      <c r="A35" s="23"/>
      <c r="B35" s="23"/>
      <c r="C35" s="23"/>
      <c r="D35" s="24"/>
      <c r="E35" s="24"/>
      <c r="F35" s="24"/>
      <c r="G35" s="25"/>
      <c r="K35"/>
    </row>
    <row r="36" spans="1:11" ht="30" hidden="1" x14ac:dyDescent="0.25">
      <c r="A36" s="44"/>
      <c r="B36" s="45" t="s">
        <v>208</v>
      </c>
      <c r="C36" s="46"/>
      <c r="D36" s="47" t="s">
        <v>209</v>
      </c>
      <c r="E36" s="47"/>
      <c r="F36" s="48" t="s">
        <v>210</v>
      </c>
      <c r="G36" s="48" t="s">
        <v>195</v>
      </c>
      <c r="K36"/>
    </row>
    <row r="37" spans="1:11" hidden="1" x14ac:dyDescent="0.25">
      <c r="B37" t="s">
        <v>196</v>
      </c>
      <c r="C37" s="44"/>
      <c r="D37" s="30"/>
      <c r="E37" s="30"/>
      <c r="F37" s="30"/>
      <c r="G37" s="31">
        <f t="shared" ref="G37:G42" si="3">+D37-F37</f>
        <v>0</v>
      </c>
      <c r="K37"/>
    </row>
    <row r="38" spans="1:11" hidden="1" x14ac:dyDescent="0.25">
      <c r="B38" t="s">
        <v>197</v>
      </c>
      <c r="C38" s="44"/>
      <c r="D38" s="30"/>
      <c r="E38" s="30"/>
      <c r="F38" s="30"/>
      <c r="G38" s="31">
        <f t="shared" si="3"/>
        <v>0</v>
      </c>
      <c r="K38"/>
    </row>
    <row r="39" spans="1:11" hidden="1" x14ac:dyDescent="0.25">
      <c r="B39" s="44" t="s">
        <v>211</v>
      </c>
      <c r="C39" s="44"/>
      <c r="D39" s="30"/>
      <c r="E39" s="30"/>
      <c r="F39" s="30"/>
      <c r="G39" s="31">
        <f t="shared" si="3"/>
        <v>0</v>
      </c>
      <c r="K39"/>
    </row>
    <row r="40" spans="1:11" hidden="1" x14ac:dyDescent="0.25">
      <c r="A40" s="42"/>
      <c r="B40" s="44" t="s">
        <v>200</v>
      </c>
      <c r="C40" s="44"/>
      <c r="D40" s="30"/>
      <c r="E40" s="30"/>
      <c r="F40" s="30"/>
      <c r="G40" s="31">
        <f t="shared" si="3"/>
        <v>0</v>
      </c>
      <c r="K40"/>
    </row>
    <row r="41" spans="1:11" hidden="1" x14ac:dyDescent="0.25">
      <c r="A41" s="33"/>
      <c r="B41" s="44" t="s">
        <v>202</v>
      </c>
      <c r="C41" s="44"/>
      <c r="D41" s="30"/>
      <c r="E41" s="30"/>
      <c r="F41" s="30"/>
      <c r="G41" s="31">
        <f t="shared" si="3"/>
        <v>0</v>
      </c>
      <c r="K41"/>
    </row>
    <row r="42" spans="1:11" hidden="1" x14ac:dyDescent="0.25">
      <c r="A42" s="33"/>
      <c r="B42" s="44" t="s">
        <v>203</v>
      </c>
      <c r="C42" s="44"/>
      <c r="D42" s="30"/>
      <c r="E42" s="30"/>
      <c r="F42" s="30"/>
      <c r="G42" s="31">
        <f t="shared" si="3"/>
        <v>0</v>
      </c>
      <c r="K42"/>
    </row>
    <row r="43" spans="1:11" ht="4.5" hidden="1" customHeight="1" x14ac:dyDescent="0.25">
      <c r="A43" s="33"/>
      <c r="B43" s="44"/>
      <c r="C43" s="44"/>
      <c r="D43" s="30"/>
      <c r="E43" s="30"/>
      <c r="F43" s="30"/>
      <c r="G43" s="31"/>
      <c r="K43"/>
    </row>
    <row r="45" spans="1:11" x14ac:dyDescent="0.25">
      <c r="A45" s="49" t="s">
        <v>219</v>
      </c>
      <c r="B45" t="s">
        <v>220</v>
      </c>
    </row>
    <row r="46" spans="1:11" x14ac:dyDescent="0.25">
      <c r="A46" s="40"/>
    </row>
    <row r="47" spans="1:11" x14ac:dyDescent="0.25">
      <c r="A47" s="49"/>
    </row>
  </sheetData>
  <mergeCells count="1">
    <mergeCell ref="B31:G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6"/>
  <sheetViews>
    <sheetView workbookViewId="0">
      <pane xSplit="5" ySplit="2" topLeftCell="F9" activePane="bottomRight" state="frozenSplit"/>
      <selection pane="topRight" activeCell="F1" sqref="F1"/>
      <selection pane="bottomLeft" activeCell="A3" sqref="A3"/>
      <selection pane="bottomRight" activeCell="F30" sqref="F30"/>
    </sheetView>
  </sheetViews>
  <sheetFormatPr defaultRowHeight="15" x14ac:dyDescent="0.25"/>
  <cols>
    <col min="1" max="4" width="3" style="16" customWidth="1"/>
    <col min="5" max="5" width="32.140625" style="16" customWidth="1"/>
    <col min="6" max="6" width="10.5703125" style="17" bestFit="1" customWidth="1"/>
    <col min="7" max="7" width="2.28515625" style="17" customWidth="1"/>
    <col min="8" max="8" width="10.5703125" style="17" bestFit="1" customWidth="1"/>
    <col min="9" max="9" width="2.28515625" style="17" customWidth="1"/>
    <col min="10" max="10" width="9.28515625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0" ht="15.75" thickTop="1" x14ac:dyDescent="0.25">
      <c r="A3" s="1" t="s">
        <v>3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25">
      <c r="A4" s="1"/>
      <c r="B4" s="1" t="s">
        <v>4</v>
      </c>
      <c r="C4" s="1"/>
      <c r="D4" s="1"/>
      <c r="E4" s="1"/>
      <c r="F4" s="4"/>
      <c r="G4" s="5"/>
      <c r="H4" s="4"/>
      <c r="I4" s="5"/>
      <c r="J4" s="4"/>
    </row>
    <row r="5" spans="1:10" x14ac:dyDescent="0.25">
      <c r="A5" s="1"/>
      <c r="B5" s="1"/>
      <c r="C5" s="1" t="s">
        <v>5</v>
      </c>
      <c r="D5" s="1"/>
      <c r="E5" s="1"/>
      <c r="F5" s="4"/>
      <c r="G5" s="5"/>
      <c r="H5" s="4"/>
      <c r="I5" s="5"/>
      <c r="J5" s="4"/>
    </row>
    <row r="6" spans="1:10" ht="15.75" thickBot="1" x14ac:dyDescent="0.3">
      <c r="A6" s="1"/>
      <c r="B6" s="1"/>
      <c r="C6" s="1"/>
      <c r="D6" s="1" t="s">
        <v>6</v>
      </c>
      <c r="E6" s="1"/>
      <c r="F6" s="6">
        <v>703469.07</v>
      </c>
      <c r="G6" s="5"/>
      <c r="H6" s="6">
        <v>572497.35</v>
      </c>
      <c r="I6" s="5"/>
      <c r="J6" s="6">
        <f>ROUND((F6-H6),5)</f>
        <v>130971.72</v>
      </c>
    </row>
    <row r="7" spans="1:10" x14ac:dyDescent="0.25">
      <c r="A7" s="1"/>
      <c r="B7" s="1"/>
      <c r="C7" s="1" t="s">
        <v>7</v>
      </c>
      <c r="D7" s="1"/>
      <c r="E7" s="1"/>
      <c r="F7" s="4">
        <f>ROUND(SUM(F5:F6),5)</f>
        <v>703469.07</v>
      </c>
      <c r="G7" s="5"/>
      <c r="H7" s="4">
        <f>ROUND(SUM(H5:H6),5)</f>
        <v>572497.35</v>
      </c>
      <c r="I7" s="5"/>
      <c r="J7" s="4">
        <f>ROUND((F7-H7),5)</f>
        <v>130971.72</v>
      </c>
    </row>
    <row r="8" spans="1:10" x14ac:dyDescent="0.25">
      <c r="A8" s="1"/>
      <c r="B8" s="1"/>
      <c r="C8" s="1" t="s">
        <v>8</v>
      </c>
      <c r="D8" s="1"/>
      <c r="E8" s="1"/>
      <c r="F8" s="4"/>
      <c r="G8" s="5"/>
      <c r="H8" s="4"/>
      <c r="I8" s="5"/>
      <c r="J8" s="4"/>
    </row>
    <row r="9" spans="1:10" ht="15.75" thickBot="1" x14ac:dyDescent="0.3">
      <c r="A9" s="1"/>
      <c r="B9" s="1"/>
      <c r="C9" s="1"/>
      <c r="D9" s="1" t="s">
        <v>9</v>
      </c>
      <c r="E9" s="1"/>
      <c r="F9" s="6">
        <v>306984.27</v>
      </c>
      <c r="G9" s="5"/>
      <c r="H9" s="6">
        <v>187642.79</v>
      </c>
      <c r="I9" s="5"/>
      <c r="J9" s="6">
        <f>ROUND((F9-H9),5)</f>
        <v>119341.48</v>
      </c>
    </row>
    <row r="10" spans="1:10" x14ac:dyDescent="0.25">
      <c r="A10" s="1"/>
      <c r="B10" s="1"/>
      <c r="C10" s="1" t="s">
        <v>10</v>
      </c>
      <c r="D10" s="1"/>
      <c r="E10" s="1"/>
      <c r="F10" s="4">
        <f>ROUND(SUM(F8:F9),5)</f>
        <v>306984.27</v>
      </c>
      <c r="G10" s="5"/>
      <c r="H10" s="4">
        <f>ROUND(SUM(H8:H9),5)</f>
        <v>187642.79</v>
      </c>
      <c r="I10" s="5"/>
      <c r="J10" s="4">
        <f>ROUND((F10-H10),5)</f>
        <v>119341.48</v>
      </c>
    </row>
    <row r="11" spans="1:10" x14ac:dyDescent="0.25">
      <c r="A11" s="1"/>
      <c r="B11" s="1"/>
      <c r="C11" s="1" t="s">
        <v>11</v>
      </c>
      <c r="D11" s="1"/>
      <c r="E11" s="1"/>
      <c r="F11" s="4"/>
      <c r="G11" s="5"/>
      <c r="H11" s="4"/>
      <c r="I11" s="5"/>
      <c r="J11" s="4"/>
    </row>
    <row r="12" spans="1:10" x14ac:dyDescent="0.25">
      <c r="A12" s="1"/>
      <c r="B12" s="1"/>
      <c r="C12" s="1"/>
      <c r="D12" s="1" t="s">
        <v>12</v>
      </c>
      <c r="E12" s="1"/>
      <c r="F12" s="4">
        <v>138270</v>
      </c>
      <c r="G12" s="5"/>
      <c r="H12" s="4">
        <v>621057.59</v>
      </c>
      <c r="I12" s="5"/>
      <c r="J12" s="4">
        <f t="shared" ref="J12:J21" si="0">ROUND((F12-H12),5)</f>
        <v>-482787.59</v>
      </c>
    </row>
    <row r="13" spans="1:10" x14ac:dyDescent="0.25">
      <c r="A13" s="1"/>
      <c r="B13" s="1"/>
      <c r="C13" s="1"/>
      <c r="D13" s="1" t="s">
        <v>13</v>
      </c>
      <c r="E13" s="1"/>
      <c r="F13" s="4">
        <v>46634.63</v>
      </c>
      <c r="G13" s="5"/>
      <c r="H13" s="4">
        <v>63776.1</v>
      </c>
      <c r="I13" s="5"/>
      <c r="J13" s="4">
        <f t="shared" si="0"/>
        <v>-17141.47</v>
      </c>
    </row>
    <row r="14" spans="1:10" x14ac:dyDescent="0.25">
      <c r="A14" s="1"/>
      <c r="B14" s="1"/>
      <c r="C14" s="1"/>
      <c r="D14" s="1" t="s">
        <v>14</v>
      </c>
      <c r="E14" s="1"/>
      <c r="F14" s="4">
        <v>109465.66</v>
      </c>
      <c r="G14" s="5"/>
      <c r="H14" s="4">
        <v>109465.66</v>
      </c>
      <c r="I14" s="5"/>
      <c r="J14" s="4">
        <f t="shared" si="0"/>
        <v>0</v>
      </c>
    </row>
    <row r="15" spans="1:10" x14ac:dyDescent="0.25">
      <c r="A15" s="1"/>
      <c r="B15" s="1"/>
      <c r="C15" s="1"/>
      <c r="D15" s="1" t="s">
        <v>15</v>
      </c>
      <c r="E15" s="1"/>
      <c r="F15" s="4">
        <v>-109465.66</v>
      </c>
      <c r="G15" s="5"/>
      <c r="H15" s="4">
        <v>-109465.66</v>
      </c>
      <c r="I15" s="5"/>
      <c r="J15" s="4">
        <f t="shared" si="0"/>
        <v>0</v>
      </c>
    </row>
    <row r="16" spans="1:10" x14ac:dyDescent="0.25">
      <c r="A16" s="1"/>
      <c r="B16" s="1"/>
      <c r="C16" s="1"/>
      <c r="D16" s="1" t="s">
        <v>16</v>
      </c>
      <c r="E16" s="1"/>
      <c r="F16" s="4">
        <v>13258</v>
      </c>
      <c r="G16" s="5"/>
      <c r="H16" s="4">
        <v>323042.90999999997</v>
      </c>
      <c r="I16" s="5"/>
      <c r="J16" s="4">
        <f t="shared" si="0"/>
        <v>-309784.90999999997</v>
      </c>
    </row>
    <row r="17" spans="1:10" x14ac:dyDescent="0.25">
      <c r="A17" s="1"/>
      <c r="B17" s="1"/>
      <c r="C17" s="1"/>
      <c r="D17" s="1" t="s">
        <v>17</v>
      </c>
      <c r="E17" s="1"/>
      <c r="F17" s="4">
        <v>36086.78</v>
      </c>
      <c r="G17" s="5"/>
      <c r="H17" s="4">
        <v>57894.38</v>
      </c>
      <c r="I17" s="5"/>
      <c r="J17" s="4">
        <f t="shared" si="0"/>
        <v>-21807.599999999999</v>
      </c>
    </row>
    <row r="18" spans="1:10" x14ac:dyDescent="0.25">
      <c r="A18" s="1"/>
      <c r="B18" s="1"/>
      <c r="C18" s="1"/>
      <c r="D18" s="1" t="s">
        <v>18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0" ht="15.75" thickBot="1" x14ac:dyDescent="0.3">
      <c r="A19" s="1"/>
      <c r="B19" s="1"/>
      <c r="C19" s="1"/>
      <c r="D19" s="1" t="s">
        <v>19</v>
      </c>
      <c r="E19" s="1"/>
      <c r="F19" s="7">
        <v>266331.03999999998</v>
      </c>
      <c r="G19" s="5"/>
      <c r="H19" s="7">
        <v>266331.03999999998</v>
      </c>
      <c r="I19" s="5"/>
      <c r="J19" s="7">
        <f t="shared" si="0"/>
        <v>0</v>
      </c>
    </row>
    <row r="20" spans="1:10" ht="15.75" thickBot="1" x14ac:dyDescent="0.3">
      <c r="A20" s="1"/>
      <c r="B20" s="1"/>
      <c r="C20" s="1" t="s">
        <v>20</v>
      </c>
      <c r="D20" s="1"/>
      <c r="E20" s="1"/>
      <c r="F20" s="8">
        <f>ROUND(SUM(F11:F19),5)</f>
        <v>433825.71</v>
      </c>
      <c r="G20" s="5"/>
      <c r="H20" s="8">
        <f>ROUND(SUM(H11:H19),5)</f>
        <v>1265347.28</v>
      </c>
      <c r="I20" s="5"/>
      <c r="J20" s="8">
        <f t="shared" si="0"/>
        <v>-831521.57</v>
      </c>
    </row>
    <row r="21" spans="1:10" x14ac:dyDescent="0.25">
      <c r="A21" s="1"/>
      <c r="B21" s="1" t="s">
        <v>21</v>
      </c>
      <c r="C21" s="1"/>
      <c r="D21" s="1"/>
      <c r="E21" s="1"/>
      <c r="F21" s="4">
        <f>ROUND(F4+F7+F10+F20,5)</f>
        <v>1444279.05</v>
      </c>
      <c r="G21" s="5"/>
      <c r="H21" s="4">
        <f>ROUND(H4+H7+H10+H20,5)</f>
        <v>2025487.42</v>
      </c>
      <c r="I21" s="5"/>
      <c r="J21" s="4">
        <f t="shared" si="0"/>
        <v>-581208.37</v>
      </c>
    </row>
    <row r="22" spans="1:10" x14ac:dyDescent="0.25">
      <c r="A22" s="1"/>
      <c r="B22" s="1" t="s">
        <v>22</v>
      </c>
      <c r="C22" s="1"/>
      <c r="D22" s="1"/>
      <c r="E22" s="1"/>
      <c r="F22" s="4"/>
      <c r="G22" s="5"/>
      <c r="H22" s="4"/>
      <c r="I22" s="5"/>
      <c r="J22" s="4"/>
    </row>
    <row r="23" spans="1:10" x14ac:dyDescent="0.25">
      <c r="A23" s="1"/>
      <c r="B23" s="1"/>
      <c r="C23" s="1" t="s">
        <v>23</v>
      </c>
      <c r="D23" s="1"/>
      <c r="E23" s="1"/>
      <c r="F23" s="4">
        <v>643051.72</v>
      </c>
      <c r="G23" s="5"/>
      <c r="H23" s="4">
        <v>643051.72</v>
      </c>
      <c r="I23" s="5"/>
      <c r="J23" s="4">
        <f t="shared" ref="J23:J32" si="1">ROUND((F23-H23),5)</f>
        <v>0</v>
      </c>
    </row>
    <row r="24" spans="1:10" x14ac:dyDescent="0.25">
      <c r="A24" s="1"/>
      <c r="B24" s="1"/>
      <c r="C24" s="1" t="s">
        <v>24</v>
      </c>
      <c r="D24" s="1"/>
      <c r="E24" s="1"/>
      <c r="F24" s="4">
        <v>888179.98</v>
      </c>
      <c r="G24" s="5"/>
      <c r="H24" s="4">
        <v>875453.23</v>
      </c>
      <c r="I24" s="5"/>
      <c r="J24" s="4">
        <f t="shared" si="1"/>
        <v>12726.75</v>
      </c>
    </row>
    <row r="25" spans="1:10" x14ac:dyDescent="0.25">
      <c r="A25" s="1"/>
      <c r="B25" s="1"/>
      <c r="C25" s="1" t="s">
        <v>25</v>
      </c>
      <c r="D25" s="1"/>
      <c r="E25" s="1"/>
      <c r="F25" s="4">
        <v>35793.11</v>
      </c>
      <c r="G25" s="5"/>
      <c r="H25" s="4">
        <v>25467.13</v>
      </c>
      <c r="I25" s="5"/>
      <c r="J25" s="4">
        <f t="shared" si="1"/>
        <v>10325.98</v>
      </c>
    </row>
    <row r="26" spans="1:10" x14ac:dyDescent="0.25">
      <c r="A26" s="1"/>
      <c r="B26" s="1"/>
      <c r="C26" s="1" t="s">
        <v>26</v>
      </c>
      <c r="D26" s="1"/>
      <c r="E26" s="1"/>
      <c r="F26" s="4">
        <v>36165.49</v>
      </c>
      <c r="G26" s="5"/>
      <c r="H26" s="4">
        <v>36165.49</v>
      </c>
      <c r="I26" s="5"/>
      <c r="J26" s="4">
        <f t="shared" si="1"/>
        <v>0</v>
      </c>
    </row>
    <row r="27" spans="1:10" x14ac:dyDescent="0.25">
      <c r="A27" s="1"/>
      <c r="B27" s="1"/>
      <c r="C27" s="1" t="s">
        <v>27</v>
      </c>
      <c r="D27" s="1"/>
      <c r="E27" s="1"/>
      <c r="F27" s="4">
        <v>25789.65</v>
      </c>
      <c r="G27" s="5"/>
      <c r="H27" s="4">
        <v>25789.65</v>
      </c>
      <c r="I27" s="5"/>
      <c r="J27" s="4">
        <f t="shared" si="1"/>
        <v>0</v>
      </c>
    </row>
    <row r="28" spans="1:10" x14ac:dyDescent="0.25">
      <c r="A28" s="1"/>
      <c r="B28" s="1"/>
      <c r="C28" s="1" t="s">
        <v>28</v>
      </c>
      <c r="D28" s="1"/>
      <c r="E28" s="1"/>
      <c r="F28" s="4">
        <v>137248.95000000001</v>
      </c>
      <c r="G28" s="5"/>
      <c r="H28" s="4">
        <v>137248.95000000001</v>
      </c>
      <c r="I28" s="5"/>
      <c r="J28" s="4">
        <f t="shared" si="1"/>
        <v>0</v>
      </c>
    </row>
    <row r="29" spans="1:10" x14ac:dyDescent="0.25">
      <c r="A29" s="1"/>
      <c r="B29" s="1"/>
      <c r="C29" s="1" t="s">
        <v>29</v>
      </c>
      <c r="D29" s="1"/>
      <c r="E29" s="1"/>
      <c r="F29" s="4">
        <v>453000</v>
      </c>
      <c r="G29" s="5"/>
      <c r="H29" s="4">
        <v>453000</v>
      </c>
      <c r="I29" s="5"/>
      <c r="J29" s="4">
        <f t="shared" si="1"/>
        <v>0</v>
      </c>
    </row>
    <row r="30" spans="1:10" x14ac:dyDescent="0.25">
      <c r="A30" s="1"/>
      <c r="B30" s="1"/>
      <c r="C30" s="1" t="s">
        <v>30</v>
      </c>
      <c r="D30" s="1"/>
      <c r="E30" s="1"/>
      <c r="F30" s="4">
        <v>114093.66</v>
      </c>
      <c r="G30" s="5"/>
      <c r="H30" s="4">
        <v>77763.94</v>
      </c>
      <c r="I30" s="5"/>
      <c r="J30" s="4">
        <f t="shared" si="1"/>
        <v>36329.72</v>
      </c>
    </row>
    <row r="31" spans="1:10" ht="15.75" thickBot="1" x14ac:dyDescent="0.3">
      <c r="A31" s="1"/>
      <c r="B31" s="1"/>
      <c r="C31" s="1" t="s">
        <v>31</v>
      </c>
      <c r="D31" s="1"/>
      <c r="E31" s="1"/>
      <c r="F31" s="6">
        <v>-720691.59</v>
      </c>
      <c r="G31" s="5"/>
      <c r="H31" s="6">
        <v>-720691.59</v>
      </c>
      <c r="I31" s="5"/>
      <c r="J31" s="6">
        <f t="shared" si="1"/>
        <v>0</v>
      </c>
    </row>
    <row r="32" spans="1:10" x14ac:dyDescent="0.25">
      <c r="A32" s="1"/>
      <c r="B32" s="1" t="s">
        <v>32</v>
      </c>
      <c r="C32" s="1"/>
      <c r="D32" s="1"/>
      <c r="E32" s="1"/>
      <c r="F32" s="4">
        <f>ROUND(SUM(F22:F31),5)</f>
        <v>1612630.97</v>
      </c>
      <c r="G32" s="5"/>
      <c r="H32" s="4">
        <f>ROUND(SUM(H22:H31),5)</f>
        <v>1553248.52</v>
      </c>
      <c r="I32" s="5"/>
      <c r="J32" s="4">
        <f t="shared" si="1"/>
        <v>59382.45</v>
      </c>
    </row>
    <row r="33" spans="1:10" x14ac:dyDescent="0.25">
      <c r="A33" s="1"/>
      <c r="B33" s="1" t="s">
        <v>33</v>
      </c>
      <c r="C33" s="1"/>
      <c r="D33" s="1"/>
      <c r="E33" s="1"/>
      <c r="F33" s="4"/>
      <c r="G33" s="5"/>
      <c r="H33" s="4"/>
      <c r="I33" s="5"/>
      <c r="J33" s="4"/>
    </row>
    <row r="34" spans="1:10" x14ac:dyDescent="0.25">
      <c r="A34" s="1"/>
      <c r="B34" s="1"/>
      <c r="C34" s="1" t="s">
        <v>34</v>
      </c>
      <c r="D34" s="1"/>
      <c r="E34" s="1"/>
      <c r="F34" s="4">
        <v>2238946.67</v>
      </c>
      <c r="G34" s="5"/>
      <c r="H34" s="4">
        <v>2153535.54</v>
      </c>
      <c r="I34" s="5"/>
      <c r="J34" s="4">
        <f t="shared" ref="J34:J39" si="2">ROUND((F34-H34),5)</f>
        <v>85411.13</v>
      </c>
    </row>
    <row r="35" spans="1:10" x14ac:dyDescent="0.25">
      <c r="A35" s="1"/>
      <c r="B35" s="1"/>
      <c r="C35" s="1" t="s">
        <v>35</v>
      </c>
      <c r="D35" s="1"/>
      <c r="E35" s="1"/>
      <c r="F35" s="4">
        <v>-1240137</v>
      </c>
      <c r="G35" s="5"/>
      <c r="H35" s="4">
        <v>-1240137</v>
      </c>
      <c r="I35" s="5"/>
      <c r="J35" s="4">
        <f t="shared" si="2"/>
        <v>0</v>
      </c>
    </row>
    <row r="36" spans="1:10" x14ac:dyDescent="0.25">
      <c r="A36" s="1"/>
      <c r="B36" s="1"/>
      <c r="C36" s="1" t="s">
        <v>36</v>
      </c>
      <c r="D36" s="1"/>
      <c r="E36" s="1"/>
      <c r="F36" s="4">
        <v>13258</v>
      </c>
      <c r="G36" s="5"/>
      <c r="H36" s="4">
        <v>173759.14</v>
      </c>
      <c r="I36" s="5"/>
      <c r="J36" s="4">
        <f t="shared" si="2"/>
        <v>-160501.14000000001</v>
      </c>
    </row>
    <row r="37" spans="1:10" ht="15.75" thickBot="1" x14ac:dyDescent="0.3">
      <c r="A37" s="1"/>
      <c r="B37" s="1"/>
      <c r="C37" s="1" t="s">
        <v>37</v>
      </c>
      <c r="D37" s="1"/>
      <c r="E37" s="1"/>
      <c r="F37" s="7">
        <v>-13258</v>
      </c>
      <c r="G37" s="5"/>
      <c r="H37" s="7">
        <v>-323042.90999999997</v>
      </c>
      <c r="I37" s="5"/>
      <c r="J37" s="7">
        <f t="shared" si="2"/>
        <v>309784.90999999997</v>
      </c>
    </row>
    <row r="38" spans="1:10" ht="15.75" thickBot="1" x14ac:dyDescent="0.3">
      <c r="A38" s="1"/>
      <c r="B38" s="1" t="s">
        <v>38</v>
      </c>
      <c r="C38" s="1"/>
      <c r="D38" s="1"/>
      <c r="E38" s="1"/>
      <c r="F38" s="9">
        <f>ROUND(SUM(F33:F37),5)</f>
        <v>998809.67</v>
      </c>
      <c r="G38" s="5"/>
      <c r="H38" s="9">
        <f>ROUND(SUM(H33:H37),5)</f>
        <v>764114.77</v>
      </c>
      <c r="I38" s="5"/>
      <c r="J38" s="9">
        <f t="shared" si="2"/>
        <v>234694.9</v>
      </c>
    </row>
    <row r="39" spans="1:10" s="11" customFormat="1" ht="12" thickBot="1" x14ac:dyDescent="0.25">
      <c r="A39" s="1" t="s">
        <v>39</v>
      </c>
      <c r="B39" s="1"/>
      <c r="C39" s="1"/>
      <c r="D39" s="1"/>
      <c r="E39" s="1"/>
      <c r="F39" s="10">
        <f>ROUND(F3+F21+F32+F38,5)</f>
        <v>4055719.69</v>
      </c>
      <c r="G39" s="1"/>
      <c r="H39" s="10">
        <f>ROUND(H3+H21+H32+H38,5)</f>
        <v>4342850.71</v>
      </c>
      <c r="I39" s="1"/>
      <c r="J39" s="10">
        <f t="shared" si="2"/>
        <v>-287131.02</v>
      </c>
    </row>
    <row r="40" spans="1:10" ht="15.75" thickTop="1" x14ac:dyDescent="0.25">
      <c r="A40" s="1" t="s">
        <v>40</v>
      </c>
      <c r="B40" s="1"/>
      <c r="C40" s="1"/>
      <c r="D40" s="1"/>
      <c r="E40" s="1"/>
      <c r="F40" s="4"/>
      <c r="G40" s="5"/>
      <c r="H40" s="4"/>
      <c r="I40" s="5"/>
      <c r="J40" s="4"/>
    </row>
    <row r="41" spans="1:10" x14ac:dyDescent="0.25">
      <c r="A41" s="1"/>
      <c r="B41" s="1" t="s">
        <v>41</v>
      </c>
      <c r="C41" s="1"/>
      <c r="D41" s="1"/>
      <c r="E41" s="1"/>
      <c r="F41" s="4"/>
      <c r="G41" s="5"/>
      <c r="H41" s="4"/>
      <c r="I41" s="5"/>
      <c r="J41" s="4"/>
    </row>
    <row r="42" spans="1:10" x14ac:dyDescent="0.25">
      <c r="A42" s="1"/>
      <c r="B42" s="1"/>
      <c r="C42" s="1" t="s">
        <v>42</v>
      </c>
      <c r="D42" s="1"/>
      <c r="E42" s="1"/>
      <c r="F42" s="4"/>
      <c r="G42" s="5"/>
      <c r="H42" s="4"/>
      <c r="I42" s="5"/>
      <c r="J42" s="4"/>
    </row>
    <row r="43" spans="1:10" x14ac:dyDescent="0.25">
      <c r="A43" s="1"/>
      <c r="B43" s="1"/>
      <c r="C43" s="1"/>
      <c r="D43" s="1" t="s">
        <v>43</v>
      </c>
      <c r="E43" s="1"/>
      <c r="F43" s="4"/>
      <c r="G43" s="5"/>
      <c r="H43" s="4"/>
      <c r="I43" s="5"/>
      <c r="J43" s="4"/>
    </row>
    <row r="44" spans="1:10" ht="15.75" thickBot="1" x14ac:dyDescent="0.3">
      <c r="A44" s="1"/>
      <c r="B44" s="1"/>
      <c r="C44" s="1"/>
      <c r="D44" s="1"/>
      <c r="E44" s="1" t="s">
        <v>44</v>
      </c>
      <c r="F44" s="6">
        <v>98317.53</v>
      </c>
      <c r="G44" s="5"/>
      <c r="H44" s="6">
        <v>107615.59</v>
      </c>
      <c r="I44" s="5"/>
      <c r="J44" s="6">
        <f>ROUND((F44-H44),5)</f>
        <v>-9298.06</v>
      </c>
    </row>
    <row r="45" spans="1:10" x14ac:dyDescent="0.25">
      <c r="A45" s="1"/>
      <c r="B45" s="1"/>
      <c r="C45" s="1"/>
      <c r="D45" s="1" t="s">
        <v>45</v>
      </c>
      <c r="E45" s="1"/>
      <c r="F45" s="4">
        <f>ROUND(SUM(F43:F44),5)</f>
        <v>98317.53</v>
      </c>
      <c r="G45" s="5"/>
      <c r="H45" s="4">
        <f>ROUND(SUM(H43:H44),5)</f>
        <v>107615.59</v>
      </c>
      <c r="I45" s="5"/>
      <c r="J45" s="4">
        <f>ROUND((F45-H45),5)</f>
        <v>-9298.06</v>
      </c>
    </row>
    <row r="46" spans="1:10" x14ac:dyDescent="0.25">
      <c r="A46" s="1"/>
      <c r="B46" s="1"/>
      <c r="C46" s="1"/>
      <c r="D46" s="1" t="s">
        <v>46</v>
      </c>
      <c r="E46" s="1"/>
      <c r="F46" s="4"/>
      <c r="G46" s="5"/>
      <c r="H46" s="4"/>
      <c r="I46" s="5"/>
      <c r="J46" s="4"/>
    </row>
    <row r="47" spans="1:10" x14ac:dyDescent="0.25">
      <c r="A47" s="1"/>
      <c r="B47" s="1"/>
      <c r="C47" s="1"/>
      <c r="D47" s="1"/>
      <c r="E47" s="1" t="s">
        <v>47</v>
      </c>
      <c r="F47" s="4">
        <v>200400</v>
      </c>
      <c r="G47" s="5"/>
      <c r="H47" s="4">
        <v>14374.4</v>
      </c>
      <c r="I47" s="5"/>
      <c r="J47" s="4">
        <f t="shared" ref="J47:J55" si="3">ROUND((F47-H47),5)</f>
        <v>186025.60000000001</v>
      </c>
    </row>
    <row r="48" spans="1:10" x14ac:dyDescent="0.25">
      <c r="A48" s="1"/>
      <c r="B48" s="1"/>
      <c r="C48" s="1"/>
      <c r="D48" s="1"/>
      <c r="E48" s="1" t="s">
        <v>48</v>
      </c>
      <c r="F48" s="4">
        <v>-5937.23</v>
      </c>
      <c r="G48" s="5"/>
      <c r="H48" s="4">
        <v>-821.04</v>
      </c>
      <c r="I48" s="5"/>
      <c r="J48" s="4">
        <f t="shared" si="3"/>
        <v>-5116.1899999999996</v>
      </c>
    </row>
    <row r="49" spans="1:10" x14ac:dyDescent="0.25">
      <c r="A49" s="1"/>
      <c r="B49" s="1"/>
      <c r="C49" s="1"/>
      <c r="D49" s="1"/>
      <c r="E49" s="1" t="s">
        <v>49</v>
      </c>
      <c r="F49" s="4">
        <v>18007.27</v>
      </c>
      <c r="G49" s="5"/>
      <c r="H49" s="4">
        <v>18007.27</v>
      </c>
      <c r="I49" s="5"/>
      <c r="J49" s="4">
        <f t="shared" si="3"/>
        <v>0</v>
      </c>
    </row>
    <row r="50" spans="1:10" x14ac:dyDescent="0.25">
      <c r="A50" s="1"/>
      <c r="B50" s="1"/>
      <c r="C50" s="1"/>
      <c r="D50" s="1"/>
      <c r="E50" s="1" t="s">
        <v>50</v>
      </c>
      <c r="F50" s="4">
        <v>18617.03</v>
      </c>
      <c r="G50" s="5"/>
      <c r="H50" s="4">
        <v>18617.03</v>
      </c>
      <c r="I50" s="5"/>
      <c r="J50" s="4">
        <f t="shared" si="3"/>
        <v>0</v>
      </c>
    </row>
    <row r="51" spans="1:10" x14ac:dyDescent="0.25">
      <c r="A51" s="1"/>
      <c r="B51" s="1"/>
      <c r="C51" s="1"/>
      <c r="D51" s="1"/>
      <c r="E51" s="1" t="s">
        <v>51</v>
      </c>
      <c r="F51" s="4">
        <v>25000</v>
      </c>
      <c r="G51" s="5"/>
      <c r="H51" s="4">
        <v>25000</v>
      </c>
      <c r="I51" s="5"/>
      <c r="J51" s="4">
        <f t="shared" si="3"/>
        <v>0</v>
      </c>
    </row>
    <row r="52" spans="1:10" x14ac:dyDescent="0.25">
      <c r="A52" s="1"/>
      <c r="B52" s="1"/>
      <c r="C52" s="1"/>
      <c r="D52" s="1"/>
      <c r="E52" s="1" t="s">
        <v>52</v>
      </c>
      <c r="F52" s="4">
        <v>266657</v>
      </c>
      <c r="G52" s="5"/>
      <c r="H52" s="4">
        <v>266657</v>
      </c>
      <c r="I52" s="5"/>
      <c r="J52" s="4">
        <f t="shared" si="3"/>
        <v>0</v>
      </c>
    </row>
    <row r="53" spans="1:10" ht="15.75" thickBot="1" x14ac:dyDescent="0.3">
      <c r="A53" s="1"/>
      <c r="B53" s="1"/>
      <c r="C53" s="1"/>
      <c r="D53" s="1"/>
      <c r="E53" s="1" t="s">
        <v>53</v>
      </c>
      <c r="F53" s="7">
        <v>17464.849999999999</v>
      </c>
      <c r="G53" s="5"/>
      <c r="H53" s="7">
        <v>31301.27</v>
      </c>
      <c r="I53" s="5"/>
      <c r="J53" s="7">
        <f t="shared" si="3"/>
        <v>-13836.42</v>
      </c>
    </row>
    <row r="54" spans="1:10" ht="15.75" thickBot="1" x14ac:dyDescent="0.3">
      <c r="A54" s="1"/>
      <c r="B54" s="1"/>
      <c r="C54" s="1"/>
      <c r="D54" s="1" t="s">
        <v>54</v>
      </c>
      <c r="E54" s="1"/>
      <c r="F54" s="8">
        <f>ROUND(SUM(F46:F53),5)</f>
        <v>540208.92000000004</v>
      </c>
      <c r="G54" s="5"/>
      <c r="H54" s="8">
        <f>ROUND(SUM(H46:H53),5)</f>
        <v>373135.93</v>
      </c>
      <c r="I54" s="5"/>
      <c r="J54" s="8">
        <f t="shared" si="3"/>
        <v>167072.99</v>
      </c>
    </row>
    <row r="55" spans="1:10" x14ac:dyDescent="0.25">
      <c r="A55" s="1"/>
      <c r="B55" s="1"/>
      <c r="C55" s="1" t="s">
        <v>55</v>
      </c>
      <c r="D55" s="1"/>
      <c r="E55" s="1"/>
      <c r="F55" s="4">
        <f>ROUND(F42+F45+F54,5)</f>
        <v>638526.44999999995</v>
      </c>
      <c r="G55" s="5"/>
      <c r="H55" s="4">
        <f>ROUND(H42+H45+H54,5)</f>
        <v>480751.52</v>
      </c>
      <c r="I55" s="5"/>
      <c r="J55" s="4">
        <f t="shared" si="3"/>
        <v>157774.93</v>
      </c>
    </row>
    <row r="56" spans="1:10" x14ac:dyDescent="0.25">
      <c r="A56" s="1"/>
      <c r="B56" s="1"/>
      <c r="C56" s="1" t="s">
        <v>56</v>
      </c>
      <c r="D56" s="1"/>
      <c r="E56" s="1"/>
      <c r="F56" s="4"/>
      <c r="G56" s="5"/>
      <c r="H56" s="4"/>
      <c r="I56" s="5"/>
      <c r="J56" s="4"/>
    </row>
    <row r="57" spans="1:10" x14ac:dyDescent="0.25">
      <c r="A57" s="1"/>
      <c r="B57" s="1"/>
      <c r="C57" s="1"/>
      <c r="D57" s="1" t="s">
        <v>57</v>
      </c>
      <c r="E57" s="1"/>
      <c r="F57" s="4">
        <v>483076.57</v>
      </c>
      <c r="G57" s="5"/>
      <c r="H57" s="4">
        <v>518070.66</v>
      </c>
      <c r="I57" s="5"/>
      <c r="J57" s="4">
        <f t="shared" ref="J57:J70" si="4">ROUND((F57-H57),5)</f>
        <v>-34994.089999999997</v>
      </c>
    </row>
    <row r="58" spans="1:10" x14ac:dyDescent="0.25">
      <c r="A58" s="1"/>
      <c r="B58" s="1"/>
      <c r="C58" s="1"/>
      <c r="D58" s="1" t="s">
        <v>58</v>
      </c>
      <c r="E58" s="1"/>
      <c r="F58" s="4">
        <v>50000</v>
      </c>
      <c r="G58" s="5"/>
      <c r="H58" s="4">
        <v>0</v>
      </c>
      <c r="I58" s="5"/>
      <c r="J58" s="4">
        <f t="shared" si="4"/>
        <v>50000</v>
      </c>
    </row>
    <row r="59" spans="1:10" x14ac:dyDescent="0.25">
      <c r="A59" s="1"/>
      <c r="B59" s="1"/>
      <c r="C59" s="1"/>
      <c r="D59" s="1" t="s">
        <v>59</v>
      </c>
      <c r="E59" s="1"/>
      <c r="F59" s="4">
        <v>7147</v>
      </c>
      <c r="G59" s="5"/>
      <c r="H59" s="4">
        <v>11661.07</v>
      </c>
      <c r="I59" s="5"/>
      <c r="J59" s="4">
        <f t="shared" si="4"/>
        <v>-4514.07</v>
      </c>
    </row>
    <row r="60" spans="1:10" x14ac:dyDescent="0.25">
      <c r="A60" s="1"/>
      <c r="B60" s="1"/>
      <c r="C60" s="1"/>
      <c r="D60" s="1" t="s">
        <v>60</v>
      </c>
      <c r="E60" s="1"/>
      <c r="F60" s="4">
        <v>0</v>
      </c>
      <c r="G60" s="5"/>
      <c r="H60" s="4">
        <v>13750</v>
      </c>
      <c r="I60" s="5"/>
      <c r="J60" s="4">
        <f t="shared" si="4"/>
        <v>-13750</v>
      </c>
    </row>
    <row r="61" spans="1:10" x14ac:dyDescent="0.25">
      <c r="A61" s="1"/>
      <c r="B61" s="1"/>
      <c r="C61" s="1"/>
      <c r="D61" s="1" t="s">
        <v>61</v>
      </c>
      <c r="E61" s="1"/>
      <c r="F61" s="4">
        <v>2851.26</v>
      </c>
      <c r="G61" s="5"/>
      <c r="H61" s="4">
        <v>9543.5</v>
      </c>
      <c r="I61" s="5"/>
      <c r="J61" s="4">
        <f t="shared" si="4"/>
        <v>-6692.24</v>
      </c>
    </row>
    <row r="62" spans="1:10" x14ac:dyDescent="0.25">
      <c r="A62" s="1"/>
      <c r="B62" s="1"/>
      <c r="C62" s="1"/>
      <c r="D62" s="1" t="s">
        <v>62</v>
      </c>
      <c r="E62" s="1"/>
      <c r="F62" s="4">
        <v>6121.25</v>
      </c>
      <c r="G62" s="5"/>
      <c r="H62" s="4">
        <v>12571.31</v>
      </c>
      <c r="I62" s="5"/>
      <c r="J62" s="4">
        <f t="shared" si="4"/>
        <v>-6450.06</v>
      </c>
    </row>
    <row r="63" spans="1:10" x14ac:dyDescent="0.25">
      <c r="A63" s="1"/>
      <c r="B63" s="1"/>
      <c r="C63" s="1"/>
      <c r="D63" s="1" t="s">
        <v>63</v>
      </c>
      <c r="E63" s="1"/>
      <c r="F63" s="4">
        <v>600388.24</v>
      </c>
      <c r="G63" s="5"/>
      <c r="H63" s="4">
        <v>618760.14</v>
      </c>
      <c r="I63" s="5"/>
      <c r="J63" s="4">
        <f t="shared" si="4"/>
        <v>-18371.900000000001</v>
      </c>
    </row>
    <row r="64" spans="1:10" x14ac:dyDescent="0.25">
      <c r="A64" s="1"/>
      <c r="B64" s="1"/>
      <c r="C64" s="1"/>
      <c r="D64" s="1" t="s">
        <v>64</v>
      </c>
      <c r="E64" s="1"/>
      <c r="F64" s="4">
        <v>109836.33</v>
      </c>
      <c r="G64" s="5"/>
      <c r="H64" s="4">
        <v>134849.96</v>
      </c>
      <c r="I64" s="5"/>
      <c r="J64" s="4">
        <f t="shared" si="4"/>
        <v>-25013.63</v>
      </c>
    </row>
    <row r="65" spans="1:10" x14ac:dyDescent="0.25">
      <c r="A65" s="1"/>
      <c r="B65" s="1"/>
      <c r="C65" s="1"/>
      <c r="D65" s="1" t="s">
        <v>65</v>
      </c>
      <c r="E65" s="1"/>
      <c r="F65" s="4">
        <v>-266657</v>
      </c>
      <c r="G65" s="5"/>
      <c r="H65" s="4">
        <v>-266657</v>
      </c>
      <c r="I65" s="5"/>
      <c r="J65" s="4">
        <f t="shared" si="4"/>
        <v>0</v>
      </c>
    </row>
    <row r="66" spans="1:10" x14ac:dyDescent="0.25">
      <c r="A66" s="1"/>
      <c r="B66" s="1"/>
      <c r="C66" s="1"/>
      <c r="D66" s="1" t="s">
        <v>66</v>
      </c>
      <c r="E66" s="1"/>
      <c r="F66" s="4">
        <v>38656.43</v>
      </c>
      <c r="G66" s="5"/>
      <c r="H66" s="4">
        <v>41530.06</v>
      </c>
      <c r="I66" s="5"/>
      <c r="J66" s="4">
        <f t="shared" si="4"/>
        <v>-2873.63</v>
      </c>
    </row>
    <row r="67" spans="1:10" x14ac:dyDescent="0.25">
      <c r="A67" s="1"/>
      <c r="B67" s="1"/>
      <c r="C67" s="1"/>
      <c r="D67" s="1" t="s">
        <v>67</v>
      </c>
      <c r="E67" s="1"/>
      <c r="F67" s="4">
        <v>575185.06999999995</v>
      </c>
      <c r="G67" s="5"/>
      <c r="H67" s="4">
        <v>750000</v>
      </c>
      <c r="I67" s="5"/>
      <c r="J67" s="4">
        <f t="shared" si="4"/>
        <v>-174814.93</v>
      </c>
    </row>
    <row r="68" spans="1:10" ht="15.75" thickBot="1" x14ac:dyDescent="0.3">
      <c r="A68" s="1"/>
      <c r="B68" s="1"/>
      <c r="C68" s="1"/>
      <c r="D68" s="1" t="s">
        <v>68</v>
      </c>
      <c r="E68" s="1"/>
      <c r="F68" s="7">
        <v>-42002.26</v>
      </c>
      <c r="G68" s="5"/>
      <c r="H68" s="7">
        <v>-42002.26</v>
      </c>
      <c r="I68" s="5"/>
      <c r="J68" s="7">
        <f t="shared" si="4"/>
        <v>0</v>
      </c>
    </row>
    <row r="69" spans="1:10" ht="15.75" thickBot="1" x14ac:dyDescent="0.3">
      <c r="A69" s="1"/>
      <c r="B69" s="1"/>
      <c r="C69" s="1" t="s">
        <v>69</v>
      </c>
      <c r="D69" s="1"/>
      <c r="E69" s="1"/>
      <c r="F69" s="8">
        <f>ROUND(SUM(F56:F68),5)</f>
        <v>1564602.89</v>
      </c>
      <c r="G69" s="5"/>
      <c r="H69" s="8">
        <f>ROUND(SUM(H56:H68),5)</f>
        <v>1802077.44</v>
      </c>
      <c r="I69" s="5"/>
      <c r="J69" s="8">
        <f t="shared" si="4"/>
        <v>-237474.55</v>
      </c>
    </row>
    <row r="70" spans="1:10" x14ac:dyDescent="0.25">
      <c r="A70" s="1"/>
      <c r="B70" s="1" t="s">
        <v>70</v>
      </c>
      <c r="C70" s="1"/>
      <c r="D70" s="1"/>
      <c r="E70" s="1"/>
      <c r="F70" s="4">
        <f>ROUND(F41+F55+F69,5)</f>
        <v>2203129.34</v>
      </c>
      <c r="G70" s="5"/>
      <c r="H70" s="4">
        <f>ROUND(H41+H55+H69,5)</f>
        <v>2282828.96</v>
      </c>
      <c r="I70" s="5"/>
      <c r="J70" s="4">
        <f t="shared" si="4"/>
        <v>-79699.62</v>
      </c>
    </row>
    <row r="71" spans="1:10" x14ac:dyDescent="0.25">
      <c r="A71" s="1"/>
      <c r="B71" s="1" t="s">
        <v>71</v>
      </c>
      <c r="C71" s="1"/>
      <c r="D71" s="1"/>
      <c r="E71" s="1"/>
      <c r="F71" s="4"/>
      <c r="G71" s="5"/>
      <c r="H71" s="4"/>
      <c r="I71" s="5"/>
      <c r="J71" s="4"/>
    </row>
    <row r="72" spans="1:10" x14ac:dyDescent="0.25">
      <c r="A72" s="1"/>
      <c r="B72" s="1"/>
      <c r="C72" s="1" t="s">
        <v>72</v>
      </c>
      <c r="D72" s="1"/>
      <c r="E72" s="1"/>
      <c r="F72" s="4">
        <v>1833149.94</v>
      </c>
      <c r="G72" s="5"/>
      <c r="H72" s="4">
        <v>2068818.55</v>
      </c>
      <c r="I72" s="5"/>
      <c r="J72" s="4">
        <f>ROUND((F72-H72),5)</f>
        <v>-235668.61</v>
      </c>
    </row>
    <row r="73" spans="1:10" ht="15.75" thickBot="1" x14ac:dyDescent="0.3">
      <c r="A73" s="1"/>
      <c r="B73" s="1"/>
      <c r="C73" s="1" t="s">
        <v>73</v>
      </c>
      <c r="D73" s="1"/>
      <c r="E73" s="1"/>
      <c r="F73" s="7">
        <v>19440.41</v>
      </c>
      <c r="G73" s="5"/>
      <c r="H73" s="7">
        <v>-8796.7999999999993</v>
      </c>
      <c r="I73" s="5"/>
      <c r="J73" s="7">
        <f>ROUND((F73-H73),5)</f>
        <v>28237.21</v>
      </c>
    </row>
    <row r="74" spans="1:10" ht="15.75" thickBot="1" x14ac:dyDescent="0.3">
      <c r="A74" s="1"/>
      <c r="B74" s="1" t="s">
        <v>74</v>
      </c>
      <c r="C74" s="1"/>
      <c r="D74" s="1"/>
      <c r="E74" s="1"/>
      <c r="F74" s="9">
        <f>ROUND(SUM(F71:F73),5)</f>
        <v>1852590.35</v>
      </c>
      <c r="G74" s="5"/>
      <c r="H74" s="9">
        <f>ROUND(SUM(H71:H73),5)</f>
        <v>2060021.75</v>
      </c>
      <c r="I74" s="5"/>
      <c r="J74" s="9">
        <f>ROUND((F74-H74),5)</f>
        <v>-207431.4</v>
      </c>
    </row>
    <row r="75" spans="1:10" s="11" customFormat="1" ht="12" thickBot="1" x14ac:dyDescent="0.25">
      <c r="A75" s="1" t="s">
        <v>75</v>
      </c>
      <c r="B75" s="1"/>
      <c r="C75" s="1"/>
      <c r="D75" s="1"/>
      <c r="E75" s="1"/>
      <c r="F75" s="10">
        <f>ROUND(F40+F70+F74,5)</f>
        <v>4055719.69</v>
      </c>
      <c r="G75" s="1"/>
      <c r="H75" s="10">
        <f>ROUND(H40+H70+H74,5)</f>
        <v>4342850.71</v>
      </c>
      <c r="I75" s="1"/>
      <c r="J75" s="10">
        <f>ROUND((F75-H75),5)</f>
        <v>-287131.02</v>
      </c>
    </row>
    <row r="76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3:13 PM
&amp;"Arial,Bold"&amp;8 08/18/20
&amp;"Arial,Bold"&amp;8 Accrual Basis&amp;C&amp;"Arial,Bold"&amp;12 Habitat for Humanity of Catawba Valley
&amp;"Arial,Bold"&amp;14 Balance Sheet Prev Year Comparison
&amp;"Arial,Bold"&amp;10 As of July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01"/>
  <sheetViews>
    <sheetView view="pageBreakPreview" zoomScale="60" zoomScaleNormal="10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D32" sqref="D32"/>
    </sheetView>
  </sheetViews>
  <sheetFormatPr defaultRowHeight="15" x14ac:dyDescent="0.25"/>
  <cols>
    <col min="1" max="4" width="3" style="16" customWidth="1"/>
    <col min="5" max="5" width="31.140625" style="16" customWidth="1"/>
    <col min="6" max="6" width="13.28515625" style="17" customWidth="1"/>
    <col min="7" max="7" width="2.28515625" style="17" customWidth="1"/>
    <col min="8" max="8" width="10.7109375" style="17" customWidth="1"/>
    <col min="9" max="9" width="2.28515625" style="17" customWidth="1"/>
    <col min="10" max="10" width="12" style="58" bestFit="1" customWidth="1"/>
    <col min="11" max="11" width="5.140625" customWidth="1"/>
  </cols>
  <sheetData>
    <row r="1" spans="1:11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50"/>
    </row>
    <row r="2" spans="1:11" s="15" customFormat="1" ht="16.5" thickTop="1" thickBot="1" x14ac:dyDescent="0.3">
      <c r="A2" s="12"/>
      <c r="B2" s="12"/>
      <c r="C2" s="12"/>
      <c r="D2" s="12"/>
      <c r="E2" s="12"/>
      <c r="F2" s="13" t="s">
        <v>76</v>
      </c>
      <c r="G2" s="14"/>
      <c r="H2" s="13" t="s">
        <v>77</v>
      </c>
      <c r="I2" s="14"/>
      <c r="J2" s="51" t="s">
        <v>78</v>
      </c>
    </row>
    <row r="3" spans="1:11" ht="15.75" thickTop="1" x14ac:dyDescent="0.25">
      <c r="A3" s="1"/>
      <c r="B3" s="1"/>
      <c r="C3" s="1" t="s">
        <v>79</v>
      </c>
      <c r="D3" s="1"/>
      <c r="E3" s="1"/>
      <c r="F3" s="4"/>
      <c r="G3" s="5"/>
      <c r="H3" s="4"/>
      <c r="I3" s="5"/>
      <c r="J3" s="52"/>
    </row>
    <row r="4" spans="1:11" x14ac:dyDescent="0.25">
      <c r="A4" s="1"/>
      <c r="B4" s="1"/>
      <c r="C4" s="1"/>
      <c r="D4" s="1" t="s">
        <v>80</v>
      </c>
      <c r="E4" s="1"/>
      <c r="F4" s="4"/>
      <c r="G4" s="5"/>
      <c r="H4" s="4"/>
      <c r="I4" s="5"/>
      <c r="J4" s="52"/>
    </row>
    <row r="5" spans="1:11" x14ac:dyDescent="0.25">
      <c r="A5" s="1"/>
      <c r="B5" s="1"/>
      <c r="C5" s="1"/>
      <c r="D5" s="1"/>
      <c r="E5" s="1" t="s">
        <v>81</v>
      </c>
      <c r="F5" s="4">
        <v>3984.54</v>
      </c>
      <c r="G5" s="5"/>
      <c r="H5" s="4">
        <v>6000</v>
      </c>
      <c r="I5" s="5"/>
      <c r="J5" s="52">
        <f t="shared" ref="J5:J10" si="0">ROUND((F5-H5),5)</f>
        <v>-2015.46</v>
      </c>
    </row>
    <row r="6" spans="1:11" x14ac:dyDescent="0.25">
      <c r="A6" s="1"/>
      <c r="B6" s="1"/>
      <c r="C6" s="1"/>
      <c r="D6" s="1"/>
      <c r="E6" s="1" t="s">
        <v>82</v>
      </c>
      <c r="F6" s="4">
        <v>1183</v>
      </c>
      <c r="G6" s="5"/>
      <c r="H6" s="4">
        <v>8000</v>
      </c>
      <c r="I6" s="5"/>
      <c r="J6" s="52">
        <f t="shared" si="0"/>
        <v>-6817</v>
      </c>
    </row>
    <row r="7" spans="1:11" x14ac:dyDescent="0.25">
      <c r="A7" s="1"/>
      <c r="B7" s="1"/>
      <c r="C7" s="1"/>
      <c r="D7" s="1"/>
      <c r="E7" s="1" t="s">
        <v>83</v>
      </c>
      <c r="F7" s="4">
        <v>12504.14</v>
      </c>
      <c r="G7" s="5"/>
      <c r="H7" s="4">
        <v>8000</v>
      </c>
      <c r="I7" s="5"/>
      <c r="J7" s="52">
        <f t="shared" si="0"/>
        <v>4504.1400000000003</v>
      </c>
    </row>
    <row r="8" spans="1:11" x14ac:dyDescent="0.25">
      <c r="A8" s="1"/>
      <c r="B8" s="1"/>
      <c r="C8" s="1"/>
      <c r="D8" s="1"/>
      <c r="E8" s="1" t="s">
        <v>84</v>
      </c>
      <c r="F8" s="4">
        <v>70000</v>
      </c>
      <c r="G8" s="5"/>
      <c r="H8" s="4">
        <v>40000</v>
      </c>
      <c r="I8" s="5"/>
      <c r="J8" s="52">
        <f t="shared" si="0"/>
        <v>30000</v>
      </c>
    </row>
    <row r="9" spans="1:11" ht="15.75" thickBot="1" x14ac:dyDescent="0.3">
      <c r="A9" s="1"/>
      <c r="B9" s="1"/>
      <c r="C9" s="1"/>
      <c r="D9" s="1"/>
      <c r="E9" s="1" t="s">
        <v>85</v>
      </c>
      <c r="F9" s="6">
        <v>352.38</v>
      </c>
      <c r="G9" s="5"/>
      <c r="H9" s="6">
        <v>0</v>
      </c>
      <c r="I9" s="5"/>
      <c r="J9" s="53">
        <f t="shared" si="0"/>
        <v>352.38</v>
      </c>
    </row>
    <row r="10" spans="1:11" x14ac:dyDescent="0.25">
      <c r="A10" s="1"/>
      <c r="B10" s="1"/>
      <c r="C10" s="1"/>
      <c r="D10" s="1" t="s">
        <v>86</v>
      </c>
      <c r="E10" s="1"/>
      <c r="F10" s="4">
        <f>ROUND(SUM(F4:F9),5)</f>
        <v>88024.06</v>
      </c>
      <c r="G10" s="5"/>
      <c r="H10" s="4">
        <f>ROUND(SUM(H4:H9),5)</f>
        <v>62000</v>
      </c>
      <c r="I10" s="5"/>
      <c r="J10" s="52">
        <f t="shared" si="0"/>
        <v>26024.06</v>
      </c>
      <c r="K10" s="32" t="s">
        <v>199</v>
      </c>
    </row>
    <row r="11" spans="1:11" x14ac:dyDescent="0.25">
      <c r="A11" s="1"/>
      <c r="B11" s="1"/>
      <c r="C11" s="1"/>
      <c r="D11" s="1" t="s">
        <v>87</v>
      </c>
      <c r="E11" s="1"/>
      <c r="F11" s="4"/>
      <c r="G11" s="5"/>
      <c r="H11" s="4"/>
      <c r="I11" s="5"/>
      <c r="J11" s="52"/>
    </row>
    <row r="12" spans="1:11" x14ac:dyDescent="0.25">
      <c r="A12" s="1"/>
      <c r="B12" s="1"/>
      <c r="C12" s="1"/>
      <c r="D12" s="1"/>
      <c r="E12" s="1" t="s">
        <v>88</v>
      </c>
      <c r="F12" s="4">
        <v>0</v>
      </c>
      <c r="G12" s="5"/>
      <c r="H12" s="4">
        <v>75</v>
      </c>
      <c r="I12" s="5"/>
      <c r="J12" s="52">
        <f>ROUND((F12-H12),5)</f>
        <v>-75</v>
      </c>
    </row>
    <row r="13" spans="1:11" x14ac:dyDescent="0.25">
      <c r="A13" s="1"/>
      <c r="B13" s="1"/>
      <c r="C13" s="1"/>
      <c r="D13" s="1"/>
      <c r="E13" s="1" t="s">
        <v>89</v>
      </c>
      <c r="F13" s="4">
        <v>0.05</v>
      </c>
      <c r="G13" s="5"/>
      <c r="H13" s="4">
        <v>20</v>
      </c>
      <c r="I13" s="5"/>
      <c r="J13" s="52">
        <f>ROUND((F13-H13),5)</f>
        <v>-19.95</v>
      </c>
    </row>
    <row r="14" spans="1:11" ht="15.75" thickBot="1" x14ac:dyDescent="0.3">
      <c r="A14" s="1"/>
      <c r="B14" s="1"/>
      <c r="C14" s="1"/>
      <c r="D14" s="1"/>
      <c r="E14" s="1" t="s">
        <v>90</v>
      </c>
      <c r="F14" s="6">
        <v>593.55999999999995</v>
      </c>
      <c r="G14" s="5"/>
      <c r="H14" s="6">
        <v>0</v>
      </c>
      <c r="I14" s="5"/>
      <c r="J14" s="53">
        <f>ROUND((F14-H14),5)</f>
        <v>593.55999999999995</v>
      </c>
    </row>
    <row r="15" spans="1:11" x14ac:dyDescent="0.25">
      <c r="A15" s="1"/>
      <c r="B15" s="1"/>
      <c r="C15" s="1"/>
      <c r="D15" s="1" t="s">
        <v>91</v>
      </c>
      <c r="E15" s="1"/>
      <c r="F15" s="4">
        <f>ROUND(SUM(F11:F14),5)</f>
        <v>593.61</v>
      </c>
      <c r="G15" s="5"/>
      <c r="H15" s="4">
        <f>ROUND(SUM(H11:H14),5)</f>
        <v>95</v>
      </c>
      <c r="I15" s="5"/>
      <c r="J15" s="52">
        <f>ROUND((F15-H15),5)</f>
        <v>498.61</v>
      </c>
    </row>
    <row r="16" spans="1:11" x14ac:dyDescent="0.25">
      <c r="A16" s="1"/>
      <c r="B16" s="1"/>
      <c r="C16" s="1"/>
      <c r="D16" s="1" t="s">
        <v>92</v>
      </c>
      <c r="E16" s="1"/>
      <c r="F16" s="4"/>
      <c r="G16" s="5"/>
      <c r="H16" s="4"/>
      <c r="I16" s="5"/>
      <c r="J16" s="52"/>
    </row>
    <row r="17" spans="1:11" x14ac:dyDescent="0.25">
      <c r="A17" s="1"/>
      <c r="B17" s="1"/>
      <c r="C17" s="1"/>
      <c r="D17" s="1"/>
      <c r="E17" s="1" t="s">
        <v>93</v>
      </c>
      <c r="F17" s="4">
        <v>309.39</v>
      </c>
      <c r="G17" s="5"/>
      <c r="H17" s="4">
        <v>160</v>
      </c>
      <c r="I17" s="5"/>
      <c r="J17" s="52">
        <f>ROUND((F17-H17),5)</f>
        <v>149.38999999999999</v>
      </c>
    </row>
    <row r="18" spans="1:11" ht="15.75" thickBot="1" x14ac:dyDescent="0.3">
      <c r="A18" s="1"/>
      <c r="B18" s="1"/>
      <c r="C18" s="1"/>
      <c r="D18" s="1"/>
      <c r="E18" s="1" t="s">
        <v>94</v>
      </c>
      <c r="F18" s="7">
        <v>60990.13</v>
      </c>
      <c r="G18" s="5"/>
      <c r="H18" s="7">
        <v>68000</v>
      </c>
      <c r="I18" s="5"/>
      <c r="J18" s="54">
        <f>ROUND((F18-H18),5)</f>
        <v>-7009.87</v>
      </c>
      <c r="K18" s="33" t="s">
        <v>201</v>
      </c>
    </row>
    <row r="19" spans="1:11" ht="15.75" thickBot="1" x14ac:dyDescent="0.3">
      <c r="A19" s="1"/>
      <c r="B19" s="1"/>
      <c r="C19" s="1"/>
      <c r="D19" s="1" t="s">
        <v>95</v>
      </c>
      <c r="E19" s="1"/>
      <c r="F19" s="9">
        <f>ROUND(SUM(F16:F18),5)</f>
        <v>61299.519999999997</v>
      </c>
      <c r="G19" s="5"/>
      <c r="H19" s="9">
        <f>ROUND(SUM(H16:H18),5)</f>
        <v>68160</v>
      </c>
      <c r="I19" s="5"/>
      <c r="J19" s="55">
        <f>ROUND((F19-H19),5)</f>
        <v>-6860.48</v>
      </c>
    </row>
    <row r="20" spans="1:11" ht="15.75" thickBot="1" x14ac:dyDescent="0.3">
      <c r="A20" s="1"/>
      <c r="B20" s="1"/>
      <c r="C20" s="1" t="s">
        <v>96</v>
      </c>
      <c r="D20" s="1"/>
      <c r="E20" s="1"/>
      <c r="F20" s="8">
        <f>ROUND(F3+F10+F15+F19,5)</f>
        <v>149917.19</v>
      </c>
      <c r="G20" s="5"/>
      <c r="H20" s="8">
        <f>ROUND(H3+H10+H15+H19,5)</f>
        <v>130255</v>
      </c>
      <c r="I20" s="5"/>
      <c r="J20" s="56">
        <f>ROUND((F20-H20),5)</f>
        <v>19662.189999999999</v>
      </c>
    </row>
    <row r="21" spans="1:11" x14ac:dyDescent="0.25">
      <c r="A21" s="1"/>
      <c r="B21" s="1" t="s">
        <v>97</v>
      </c>
      <c r="C21" s="1"/>
      <c r="D21" s="1"/>
      <c r="E21" s="1"/>
      <c r="F21" s="4">
        <f>F20</f>
        <v>149917.19</v>
      </c>
      <c r="G21" s="5"/>
      <c r="H21" s="4">
        <f>H20</f>
        <v>130255</v>
      </c>
      <c r="I21" s="5"/>
      <c r="J21" s="52">
        <f>ROUND((F21-H21),5)</f>
        <v>19662.189999999999</v>
      </c>
    </row>
    <row r="22" spans="1:11" x14ac:dyDescent="0.25">
      <c r="A22" s="1"/>
      <c r="B22" s="1"/>
      <c r="C22" s="1" t="s">
        <v>98</v>
      </c>
      <c r="D22" s="1"/>
      <c r="E22" s="1"/>
      <c r="F22" s="4"/>
      <c r="G22" s="5"/>
      <c r="H22" s="4"/>
      <c r="I22" s="5"/>
      <c r="J22" s="52"/>
    </row>
    <row r="23" spans="1:11" x14ac:dyDescent="0.25">
      <c r="A23" s="1"/>
      <c r="B23" s="1"/>
      <c r="C23" s="1"/>
      <c r="D23" s="1" t="s">
        <v>99</v>
      </c>
      <c r="E23" s="1"/>
      <c r="F23" s="4"/>
      <c r="G23" s="5"/>
      <c r="H23" s="4"/>
      <c r="I23" s="5"/>
      <c r="J23" s="52"/>
    </row>
    <row r="24" spans="1:11" x14ac:dyDescent="0.25">
      <c r="A24" s="1"/>
      <c r="B24" s="1"/>
      <c r="C24" s="1"/>
      <c r="D24" s="1"/>
      <c r="E24" s="1" t="s">
        <v>100</v>
      </c>
      <c r="F24" s="4">
        <v>44986.76</v>
      </c>
      <c r="G24" s="5"/>
      <c r="H24" s="4">
        <v>43270</v>
      </c>
      <c r="I24" s="5"/>
      <c r="J24" s="52">
        <f>ROUND((F24-H24),5)</f>
        <v>1716.76</v>
      </c>
    </row>
    <row r="25" spans="1:11" x14ac:dyDescent="0.25">
      <c r="A25" s="1"/>
      <c r="B25" s="1"/>
      <c r="C25" s="1"/>
      <c r="D25" s="1"/>
      <c r="E25" s="1" t="s">
        <v>101</v>
      </c>
      <c r="F25" s="4">
        <v>3287.58</v>
      </c>
      <c r="G25" s="5"/>
      <c r="H25" s="4">
        <v>3030</v>
      </c>
      <c r="I25" s="5"/>
      <c r="J25" s="52">
        <f>ROUND((F25-H25),5)</f>
        <v>257.58</v>
      </c>
    </row>
    <row r="26" spans="1:11" x14ac:dyDescent="0.25">
      <c r="A26" s="1"/>
      <c r="B26" s="1"/>
      <c r="C26" s="1"/>
      <c r="D26" s="1"/>
      <c r="E26" s="1" t="s">
        <v>102</v>
      </c>
      <c r="F26" s="4">
        <v>940.42</v>
      </c>
      <c r="G26" s="5"/>
      <c r="H26" s="4">
        <v>600</v>
      </c>
      <c r="I26" s="5"/>
      <c r="J26" s="52">
        <f>ROUND((F26-H26),5)</f>
        <v>340.42</v>
      </c>
    </row>
    <row r="27" spans="1:11" ht="15.75" thickBot="1" x14ac:dyDescent="0.3">
      <c r="A27" s="1"/>
      <c r="B27" s="1"/>
      <c r="C27" s="1"/>
      <c r="D27" s="1"/>
      <c r="E27" s="1" t="s">
        <v>103</v>
      </c>
      <c r="F27" s="6">
        <v>8062.38</v>
      </c>
      <c r="G27" s="5"/>
      <c r="H27" s="6">
        <v>8500</v>
      </c>
      <c r="I27" s="5"/>
      <c r="J27" s="53">
        <f>ROUND((F27-H27),5)</f>
        <v>-437.62</v>
      </c>
    </row>
    <row r="28" spans="1:11" x14ac:dyDescent="0.25">
      <c r="A28" s="1"/>
      <c r="B28" s="1"/>
      <c r="C28" s="1"/>
      <c r="D28" s="1" t="s">
        <v>104</v>
      </c>
      <c r="E28" s="1"/>
      <c r="F28" s="4">
        <f>ROUND(SUM(F23:F27),5)</f>
        <v>57277.14</v>
      </c>
      <c r="G28" s="5"/>
      <c r="H28" s="4">
        <f>ROUND(SUM(H23:H27),5)</f>
        <v>55400</v>
      </c>
      <c r="I28" s="5"/>
      <c r="J28" s="52">
        <f>ROUND((F28-H28),5)</f>
        <v>1877.14</v>
      </c>
    </row>
    <row r="29" spans="1:11" x14ac:dyDescent="0.25">
      <c r="A29" s="1"/>
      <c r="B29" s="1"/>
      <c r="C29" s="1"/>
      <c r="D29" s="1" t="s">
        <v>105</v>
      </c>
      <c r="E29" s="1"/>
      <c r="F29" s="4"/>
      <c r="G29" s="5"/>
      <c r="H29" s="4"/>
      <c r="I29" s="5"/>
      <c r="J29" s="52"/>
    </row>
    <row r="30" spans="1:11" x14ac:dyDescent="0.25">
      <c r="A30" s="1"/>
      <c r="B30" s="1"/>
      <c r="C30" s="1"/>
      <c r="D30" s="1"/>
      <c r="E30" s="1" t="s">
        <v>106</v>
      </c>
      <c r="F30" s="4">
        <v>400</v>
      </c>
      <c r="G30" s="5"/>
      <c r="H30" s="4">
        <v>400</v>
      </c>
      <c r="I30" s="5"/>
      <c r="J30" s="52">
        <f t="shared" ref="J30:J36" si="1">ROUND((F30-H30),5)</f>
        <v>0</v>
      </c>
    </row>
    <row r="31" spans="1:11" x14ac:dyDescent="0.25">
      <c r="A31" s="1"/>
      <c r="B31" s="1"/>
      <c r="C31" s="1"/>
      <c r="D31" s="1"/>
      <c r="E31" s="1" t="s">
        <v>107</v>
      </c>
      <c r="F31" s="4">
        <v>38.36</v>
      </c>
      <c r="G31" s="5"/>
      <c r="H31" s="4">
        <v>200</v>
      </c>
      <c r="I31" s="5"/>
      <c r="J31" s="52">
        <f t="shared" si="1"/>
        <v>-161.63999999999999</v>
      </c>
    </row>
    <row r="32" spans="1:11" x14ac:dyDescent="0.25">
      <c r="A32" s="1"/>
      <c r="B32" s="1"/>
      <c r="C32" s="1"/>
      <c r="D32" s="1"/>
      <c r="E32" s="1" t="s">
        <v>108</v>
      </c>
      <c r="F32" s="4">
        <v>0</v>
      </c>
      <c r="G32" s="5"/>
      <c r="H32" s="4">
        <v>175</v>
      </c>
      <c r="I32" s="5"/>
      <c r="J32" s="52">
        <f t="shared" si="1"/>
        <v>-175</v>
      </c>
    </row>
    <row r="33" spans="1:11" x14ac:dyDescent="0.25">
      <c r="A33" s="1"/>
      <c r="B33" s="1"/>
      <c r="C33" s="1"/>
      <c r="D33" s="1"/>
      <c r="E33" s="1" t="s">
        <v>109</v>
      </c>
      <c r="F33" s="4">
        <v>608.74</v>
      </c>
      <c r="G33" s="5"/>
      <c r="H33" s="4">
        <v>300</v>
      </c>
      <c r="I33" s="5"/>
      <c r="J33" s="52">
        <f t="shared" si="1"/>
        <v>308.74</v>
      </c>
    </row>
    <row r="34" spans="1:11" x14ac:dyDescent="0.25">
      <c r="A34" s="1"/>
      <c r="B34" s="1"/>
      <c r="C34" s="1"/>
      <c r="D34" s="1"/>
      <c r="E34" s="1" t="s">
        <v>110</v>
      </c>
      <c r="F34" s="4">
        <v>369.24</v>
      </c>
      <c r="G34" s="5"/>
      <c r="H34" s="4">
        <v>500</v>
      </c>
      <c r="I34" s="5"/>
      <c r="J34" s="52">
        <f t="shared" si="1"/>
        <v>-130.76</v>
      </c>
    </row>
    <row r="35" spans="1:11" ht="15.75" thickBot="1" x14ac:dyDescent="0.3">
      <c r="A35" s="1"/>
      <c r="B35" s="1"/>
      <c r="C35" s="1"/>
      <c r="D35" s="1"/>
      <c r="E35" s="1" t="s">
        <v>111</v>
      </c>
      <c r="F35" s="6">
        <v>0</v>
      </c>
      <c r="G35" s="5"/>
      <c r="H35" s="6">
        <v>-450</v>
      </c>
      <c r="I35" s="5"/>
      <c r="J35" s="53">
        <f t="shared" si="1"/>
        <v>450</v>
      </c>
    </row>
    <row r="36" spans="1:11" x14ac:dyDescent="0.25">
      <c r="A36" s="1"/>
      <c r="B36" s="1"/>
      <c r="C36" s="1"/>
      <c r="D36" s="1" t="s">
        <v>112</v>
      </c>
      <c r="E36" s="1"/>
      <c r="F36" s="4">
        <f>ROUND(SUM(F29:F35),5)</f>
        <v>1416.34</v>
      </c>
      <c r="G36" s="5"/>
      <c r="H36" s="4">
        <f>ROUND(SUM(H29:H35),5)</f>
        <v>1125</v>
      </c>
      <c r="I36" s="5"/>
      <c r="J36" s="52">
        <f t="shared" si="1"/>
        <v>291.33999999999997</v>
      </c>
    </row>
    <row r="37" spans="1:11" x14ac:dyDescent="0.25">
      <c r="A37" s="1"/>
      <c r="B37" s="1"/>
      <c r="C37" s="1"/>
      <c r="D37" s="1" t="s">
        <v>113</v>
      </c>
      <c r="E37" s="1"/>
      <c r="F37" s="4"/>
      <c r="G37" s="5"/>
      <c r="H37" s="4"/>
      <c r="I37" s="5"/>
      <c r="J37" s="52"/>
    </row>
    <row r="38" spans="1:11" x14ac:dyDescent="0.25">
      <c r="A38" s="1"/>
      <c r="B38" s="1"/>
      <c r="C38" s="1"/>
      <c r="D38" s="1"/>
      <c r="E38" s="1" t="s">
        <v>114</v>
      </c>
      <c r="F38" s="4">
        <v>7575.74</v>
      </c>
      <c r="G38" s="5"/>
      <c r="H38" s="4">
        <v>7576</v>
      </c>
      <c r="I38" s="5"/>
      <c r="J38" s="52">
        <f t="shared" ref="J38:J46" si="2">ROUND((F38-H38),5)</f>
        <v>-0.26</v>
      </c>
    </row>
    <row r="39" spans="1:11" x14ac:dyDescent="0.25">
      <c r="A39" s="1"/>
      <c r="B39" s="1"/>
      <c r="C39" s="1"/>
      <c r="D39" s="1"/>
      <c r="E39" s="1" t="s">
        <v>115</v>
      </c>
      <c r="F39" s="4">
        <v>572.58000000000004</v>
      </c>
      <c r="G39" s="5"/>
      <c r="H39" s="4">
        <v>530</v>
      </c>
      <c r="I39" s="5"/>
      <c r="J39" s="52">
        <f t="shared" si="2"/>
        <v>42.58</v>
      </c>
    </row>
    <row r="40" spans="1:11" x14ac:dyDescent="0.25">
      <c r="A40" s="1"/>
      <c r="B40" s="1"/>
      <c r="C40" s="1"/>
      <c r="D40" s="1"/>
      <c r="E40" s="1" t="s">
        <v>116</v>
      </c>
      <c r="F40" s="4">
        <v>227.28</v>
      </c>
      <c r="G40" s="5"/>
      <c r="H40" s="4">
        <v>228</v>
      </c>
      <c r="I40" s="5"/>
      <c r="J40" s="52">
        <f t="shared" si="2"/>
        <v>-0.72</v>
      </c>
    </row>
    <row r="41" spans="1:11" x14ac:dyDescent="0.25">
      <c r="A41" s="1"/>
      <c r="B41" s="1"/>
      <c r="C41" s="1"/>
      <c r="D41" s="1"/>
      <c r="E41" s="1" t="s">
        <v>117</v>
      </c>
      <c r="F41" s="4">
        <v>1651.82</v>
      </c>
      <c r="G41" s="5"/>
      <c r="H41" s="4">
        <v>1475</v>
      </c>
      <c r="I41" s="5"/>
      <c r="J41" s="52">
        <f t="shared" si="2"/>
        <v>176.82</v>
      </c>
    </row>
    <row r="42" spans="1:11" x14ac:dyDescent="0.25">
      <c r="A42" s="1"/>
      <c r="B42" s="1"/>
      <c r="C42" s="1"/>
      <c r="D42" s="1"/>
      <c r="E42" s="1" t="s">
        <v>118</v>
      </c>
      <c r="F42" s="4">
        <v>2129.77</v>
      </c>
      <c r="G42" s="5"/>
      <c r="H42" s="4">
        <v>8959</v>
      </c>
      <c r="I42" s="5"/>
      <c r="J42" s="52">
        <f t="shared" si="2"/>
        <v>-6829.23</v>
      </c>
      <c r="K42" s="39" t="s">
        <v>204</v>
      </c>
    </row>
    <row r="43" spans="1:11" x14ac:dyDescent="0.25">
      <c r="A43" s="1"/>
      <c r="B43" s="1"/>
      <c r="C43" s="1"/>
      <c r="D43" s="1"/>
      <c r="E43" s="1" t="s">
        <v>119</v>
      </c>
      <c r="F43" s="4">
        <v>326.63</v>
      </c>
      <c r="G43" s="5"/>
      <c r="H43" s="4">
        <v>465</v>
      </c>
      <c r="I43" s="5"/>
      <c r="J43" s="52">
        <f t="shared" si="2"/>
        <v>-138.37</v>
      </c>
    </row>
    <row r="44" spans="1:11" x14ac:dyDescent="0.25">
      <c r="A44" s="1"/>
      <c r="B44" s="1"/>
      <c r="C44" s="1"/>
      <c r="D44" s="1"/>
      <c r="E44" s="1" t="s">
        <v>120</v>
      </c>
      <c r="F44" s="4">
        <v>636.70000000000005</v>
      </c>
      <c r="G44" s="5"/>
      <c r="H44" s="4">
        <v>260</v>
      </c>
      <c r="I44" s="5"/>
      <c r="J44" s="52">
        <f t="shared" si="2"/>
        <v>376.7</v>
      </c>
    </row>
    <row r="45" spans="1:11" ht="15.75" thickBot="1" x14ac:dyDescent="0.3">
      <c r="A45" s="1"/>
      <c r="B45" s="1"/>
      <c r="C45" s="1"/>
      <c r="D45" s="1"/>
      <c r="E45" s="1" t="s">
        <v>121</v>
      </c>
      <c r="F45" s="6">
        <v>14.37</v>
      </c>
      <c r="G45" s="5"/>
      <c r="H45" s="6">
        <v>80</v>
      </c>
      <c r="I45" s="5"/>
      <c r="J45" s="53">
        <f t="shared" si="2"/>
        <v>-65.63</v>
      </c>
    </row>
    <row r="46" spans="1:11" x14ac:dyDescent="0.25">
      <c r="A46" s="1"/>
      <c r="B46" s="1"/>
      <c r="C46" s="1"/>
      <c r="D46" s="1" t="s">
        <v>122</v>
      </c>
      <c r="E46" s="1"/>
      <c r="F46" s="4">
        <f>ROUND(SUM(F37:F45),5)</f>
        <v>13134.89</v>
      </c>
      <c r="G46" s="5"/>
      <c r="H46" s="4">
        <f>ROUND(SUM(H37:H45),5)</f>
        <v>19573</v>
      </c>
      <c r="I46" s="5"/>
      <c r="J46" s="52">
        <f t="shared" si="2"/>
        <v>-6438.11</v>
      </c>
    </row>
    <row r="47" spans="1:11" x14ac:dyDescent="0.25">
      <c r="A47" s="1"/>
      <c r="B47" s="1"/>
      <c r="C47" s="1"/>
      <c r="D47" s="1" t="s">
        <v>123</v>
      </c>
      <c r="E47" s="1"/>
      <c r="F47" s="4"/>
      <c r="G47" s="5"/>
      <c r="H47" s="4"/>
      <c r="I47" s="5"/>
      <c r="J47" s="52"/>
    </row>
    <row r="48" spans="1:11" x14ac:dyDescent="0.25">
      <c r="A48" s="1"/>
      <c r="B48" s="1"/>
      <c r="C48" s="1"/>
      <c r="D48" s="1"/>
      <c r="E48" s="1" t="s">
        <v>124</v>
      </c>
      <c r="F48" s="4">
        <v>888.44</v>
      </c>
      <c r="G48" s="5"/>
      <c r="H48" s="4">
        <v>550</v>
      </c>
      <c r="I48" s="5"/>
      <c r="J48" s="52">
        <f t="shared" ref="J48:J63" si="3">ROUND((F48-H48),5)</f>
        <v>338.44</v>
      </c>
    </row>
    <row r="49" spans="1:10" x14ac:dyDescent="0.25">
      <c r="A49" s="1"/>
      <c r="B49" s="1"/>
      <c r="C49" s="1"/>
      <c r="D49" s="1"/>
      <c r="E49" s="1" t="s">
        <v>125</v>
      </c>
      <c r="F49" s="4">
        <v>1555.04</v>
      </c>
      <c r="G49" s="5"/>
      <c r="H49" s="4">
        <v>800</v>
      </c>
      <c r="I49" s="5"/>
      <c r="J49" s="52">
        <f t="shared" si="3"/>
        <v>755.04</v>
      </c>
    </row>
    <row r="50" spans="1:10" x14ac:dyDescent="0.25">
      <c r="A50" s="1"/>
      <c r="B50" s="1"/>
      <c r="C50" s="1"/>
      <c r="D50" s="1"/>
      <c r="E50" s="1" t="s">
        <v>126</v>
      </c>
      <c r="F50" s="4">
        <v>118.05</v>
      </c>
      <c r="G50" s="5"/>
      <c r="H50" s="4">
        <v>125</v>
      </c>
      <c r="I50" s="5"/>
      <c r="J50" s="52">
        <f t="shared" si="3"/>
        <v>-6.95</v>
      </c>
    </row>
    <row r="51" spans="1:10" x14ac:dyDescent="0.25">
      <c r="A51" s="1"/>
      <c r="B51" s="1"/>
      <c r="C51" s="1"/>
      <c r="D51" s="1"/>
      <c r="E51" s="1" t="s">
        <v>127</v>
      </c>
      <c r="F51" s="4">
        <v>140</v>
      </c>
      <c r="G51" s="5"/>
      <c r="H51" s="4">
        <v>220</v>
      </c>
      <c r="I51" s="5"/>
      <c r="J51" s="52">
        <f t="shared" si="3"/>
        <v>-80</v>
      </c>
    </row>
    <row r="52" spans="1:10" x14ac:dyDescent="0.25">
      <c r="A52" s="1"/>
      <c r="B52" s="1"/>
      <c r="C52" s="1"/>
      <c r="D52" s="1"/>
      <c r="E52" s="1" t="s">
        <v>128</v>
      </c>
      <c r="F52" s="4">
        <v>1679.85</v>
      </c>
      <c r="G52" s="5"/>
      <c r="H52" s="4">
        <v>1700</v>
      </c>
      <c r="I52" s="5"/>
      <c r="J52" s="52">
        <f t="shared" si="3"/>
        <v>-20.149999999999999</v>
      </c>
    </row>
    <row r="53" spans="1:10" x14ac:dyDescent="0.25">
      <c r="A53" s="1"/>
      <c r="B53" s="1"/>
      <c r="C53" s="1"/>
      <c r="D53" s="1"/>
      <c r="E53" s="1" t="s">
        <v>129</v>
      </c>
      <c r="F53" s="4">
        <v>225</v>
      </c>
      <c r="G53" s="5"/>
      <c r="H53" s="4">
        <v>300</v>
      </c>
      <c r="I53" s="5"/>
      <c r="J53" s="52">
        <f t="shared" si="3"/>
        <v>-75</v>
      </c>
    </row>
    <row r="54" spans="1:10" x14ac:dyDescent="0.25">
      <c r="A54" s="1"/>
      <c r="B54" s="1"/>
      <c r="C54" s="1"/>
      <c r="D54" s="1"/>
      <c r="E54" s="1" t="s">
        <v>130</v>
      </c>
      <c r="F54" s="4">
        <v>0</v>
      </c>
      <c r="G54" s="5"/>
      <c r="H54" s="4">
        <v>100</v>
      </c>
      <c r="I54" s="5"/>
      <c r="J54" s="52">
        <f t="shared" si="3"/>
        <v>-100</v>
      </c>
    </row>
    <row r="55" spans="1:10" x14ac:dyDescent="0.25">
      <c r="A55" s="1"/>
      <c r="B55" s="1"/>
      <c r="C55" s="1"/>
      <c r="D55" s="1"/>
      <c r="E55" s="1" t="s">
        <v>131</v>
      </c>
      <c r="F55" s="4">
        <v>0</v>
      </c>
      <c r="G55" s="5"/>
      <c r="H55" s="4">
        <v>100</v>
      </c>
      <c r="I55" s="5"/>
      <c r="J55" s="52">
        <f t="shared" si="3"/>
        <v>-100</v>
      </c>
    </row>
    <row r="56" spans="1:10" x14ac:dyDescent="0.25">
      <c r="A56" s="1"/>
      <c r="B56" s="1"/>
      <c r="C56" s="1"/>
      <c r="D56" s="1"/>
      <c r="E56" s="1" t="s">
        <v>132</v>
      </c>
      <c r="F56" s="4">
        <v>1353.01</v>
      </c>
      <c r="G56" s="5"/>
      <c r="H56" s="4">
        <v>1000</v>
      </c>
      <c r="I56" s="5"/>
      <c r="J56" s="52">
        <f t="shared" si="3"/>
        <v>353.01</v>
      </c>
    </row>
    <row r="57" spans="1:10" x14ac:dyDescent="0.25">
      <c r="A57" s="1"/>
      <c r="B57" s="1"/>
      <c r="C57" s="1"/>
      <c r="D57" s="1"/>
      <c r="E57" s="1" t="s">
        <v>133</v>
      </c>
      <c r="F57" s="4">
        <v>904.95</v>
      </c>
      <c r="G57" s="5"/>
      <c r="H57" s="4">
        <v>1300</v>
      </c>
      <c r="I57" s="5"/>
      <c r="J57" s="52">
        <f t="shared" si="3"/>
        <v>-395.05</v>
      </c>
    </row>
    <row r="58" spans="1:10" x14ac:dyDescent="0.25">
      <c r="A58" s="1"/>
      <c r="B58" s="1"/>
      <c r="C58" s="1"/>
      <c r="D58" s="1"/>
      <c r="E58" s="1" t="s">
        <v>134</v>
      </c>
      <c r="F58" s="4">
        <v>0</v>
      </c>
      <c r="G58" s="5"/>
      <c r="H58" s="4">
        <v>350</v>
      </c>
      <c r="I58" s="5"/>
      <c r="J58" s="52">
        <f t="shared" si="3"/>
        <v>-350</v>
      </c>
    </row>
    <row r="59" spans="1:10" x14ac:dyDescent="0.25">
      <c r="A59" s="1"/>
      <c r="B59" s="1"/>
      <c r="C59" s="1"/>
      <c r="D59" s="1"/>
      <c r="E59" s="1" t="s">
        <v>135</v>
      </c>
      <c r="F59" s="4">
        <v>800</v>
      </c>
      <c r="G59" s="5"/>
      <c r="H59" s="4">
        <v>800</v>
      </c>
      <c r="I59" s="5"/>
      <c r="J59" s="52">
        <f t="shared" si="3"/>
        <v>0</v>
      </c>
    </row>
    <row r="60" spans="1:10" x14ac:dyDescent="0.25">
      <c r="A60" s="1"/>
      <c r="B60" s="1"/>
      <c r="C60" s="1"/>
      <c r="D60" s="1"/>
      <c r="E60" s="1" t="s">
        <v>136</v>
      </c>
      <c r="F60" s="4">
        <v>660</v>
      </c>
      <c r="G60" s="5"/>
      <c r="H60" s="4">
        <v>200</v>
      </c>
      <c r="I60" s="5"/>
      <c r="J60" s="52">
        <f t="shared" si="3"/>
        <v>460</v>
      </c>
    </row>
    <row r="61" spans="1:10" x14ac:dyDescent="0.25">
      <c r="A61" s="1"/>
      <c r="B61" s="1"/>
      <c r="C61" s="1"/>
      <c r="D61" s="1"/>
      <c r="E61" s="1" t="s">
        <v>137</v>
      </c>
      <c r="F61" s="4">
        <v>2643.27</v>
      </c>
      <c r="G61" s="5"/>
      <c r="H61" s="4">
        <v>3000</v>
      </c>
      <c r="I61" s="5"/>
      <c r="J61" s="52">
        <f t="shared" si="3"/>
        <v>-356.73</v>
      </c>
    </row>
    <row r="62" spans="1:10" ht="15.75" thickBot="1" x14ac:dyDescent="0.3">
      <c r="A62" s="1"/>
      <c r="B62" s="1"/>
      <c r="C62" s="1"/>
      <c r="D62" s="1"/>
      <c r="E62" s="1" t="s">
        <v>138</v>
      </c>
      <c r="F62" s="6">
        <v>465.07</v>
      </c>
      <c r="G62" s="5"/>
      <c r="H62" s="6">
        <v>400</v>
      </c>
      <c r="I62" s="5"/>
      <c r="J62" s="53">
        <f t="shared" si="3"/>
        <v>65.069999999999993</v>
      </c>
    </row>
    <row r="63" spans="1:10" x14ac:dyDescent="0.25">
      <c r="A63" s="1"/>
      <c r="B63" s="1"/>
      <c r="C63" s="1"/>
      <c r="D63" s="1" t="s">
        <v>139</v>
      </c>
      <c r="E63" s="1"/>
      <c r="F63" s="4">
        <f>ROUND(SUM(F47:F62),5)</f>
        <v>11432.68</v>
      </c>
      <c r="G63" s="5"/>
      <c r="H63" s="4">
        <f>ROUND(SUM(H47:H62),5)</f>
        <v>10945</v>
      </c>
      <c r="I63" s="5"/>
      <c r="J63" s="52">
        <f t="shared" si="3"/>
        <v>487.68</v>
      </c>
    </row>
    <row r="64" spans="1:10" x14ac:dyDescent="0.25">
      <c r="A64" s="1"/>
      <c r="B64" s="1"/>
      <c r="C64" s="1"/>
      <c r="D64" s="1" t="s">
        <v>140</v>
      </c>
      <c r="E64" s="1"/>
      <c r="F64" s="4"/>
      <c r="G64" s="5"/>
      <c r="H64" s="4"/>
      <c r="I64" s="5"/>
      <c r="J64" s="52"/>
    </row>
    <row r="65" spans="1:10" x14ac:dyDescent="0.25">
      <c r="A65" s="1"/>
      <c r="B65" s="1"/>
      <c r="C65" s="1"/>
      <c r="D65" s="1"/>
      <c r="E65" s="1" t="s">
        <v>141</v>
      </c>
      <c r="F65" s="4">
        <v>0</v>
      </c>
      <c r="G65" s="5"/>
      <c r="H65" s="4">
        <v>200</v>
      </c>
      <c r="I65" s="5"/>
      <c r="J65" s="52">
        <f t="shared" ref="J65:J74" si="4">ROUND((F65-H65),5)</f>
        <v>-200</v>
      </c>
    </row>
    <row r="66" spans="1:10" x14ac:dyDescent="0.25">
      <c r="A66" s="1"/>
      <c r="B66" s="1"/>
      <c r="C66" s="1"/>
      <c r="D66" s="1"/>
      <c r="E66" s="1" t="s">
        <v>142</v>
      </c>
      <c r="F66" s="4">
        <v>2700</v>
      </c>
      <c r="G66" s="5"/>
      <c r="H66" s="4">
        <v>2700</v>
      </c>
      <c r="I66" s="5"/>
      <c r="J66" s="52">
        <f t="shared" si="4"/>
        <v>0</v>
      </c>
    </row>
    <row r="67" spans="1:10" x14ac:dyDescent="0.25">
      <c r="A67" s="1"/>
      <c r="B67" s="1"/>
      <c r="C67" s="1"/>
      <c r="D67" s="1"/>
      <c r="E67" s="1" t="s">
        <v>143</v>
      </c>
      <c r="F67" s="4">
        <v>335.91</v>
      </c>
      <c r="G67" s="5"/>
      <c r="H67" s="4">
        <v>150</v>
      </c>
      <c r="I67" s="5"/>
      <c r="J67" s="52">
        <f t="shared" si="4"/>
        <v>185.91</v>
      </c>
    </row>
    <row r="68" spans="1:10" x14ac:dyDescent="0.25">
      <c r="A68" s="1"/>
      <c r="B68" s="1"/>
      <c r="C68" s="1"/>
      <c r="D68" s="1"/>
      <c r="E68" s="1" t="s">
        <v>144</v>
      </c>
      <c r="F68" s="4">
        <v>533.95000000000005</v>
      </c>
      <c r="G68" s="5"/>
      <c r="H68" s="4">
        <v>1000</v>
      </c>
      <c r="I68" s="5"/>
      <c r="J68" s="52">
        <f t="shared" si="4"/>
        <v>-466.05</v>
      </c>
    </row>
    <row r="69" spans="1:10" x14ac:dyDescent="0.25">
      <c r="A69" s="1"/>
      <c r="B69" s="1"/>
      <c r="C69" s="1"/>
      <c r="D69" s="1"/>
      <c r="E69" s="1" t="s">
        <v>145</v>
      </c>
      <c r="F69" s="4">
        <v>0</v>
      </c>
      <c r="G69" s="5"/>
      <c r="H69" s="4">
        <v>25</v>
      </c>
      <c r="I69" s="5"/>
      <c r="J69" s="52">
        <f t="shared" si="4"/>
        <v>-25</v>
      </c>
    </row>
    <row r="70" spans="1:10" x14ac:dyDescent="0.25">
      <c r="A70" s="1"/>
      <c r="B70" s="1"/>
      <c r="C70" s="1"/>
      <c r="D70" s="1"/>
      <c r="E70" s="1" t="s">
        <v>146</v>
      </c>
      <c r="F70" s="4">
        <v>0</v>
      </c>
      <c r="G70" s="5"/>
      <c r="H70" s="4">
        <v>300</v>
      </c>
      <c r="I70" s="5"/>
      <c r="J70" s="52">
        <f t="shared" si="4"/>
        <v>-300</v>
      </c>
    </row>
    <row r="71" spans="1:10" x14ac:dyDescent="0.25">
      <c r="A71" s="1"/>
      <c r="B71" s="1"/>
      <c r="C71" s="1"/>
      <c r="D71" s="1"/>
      <c r="E71" s="1" t="s">
        <v>147</v>
      </c>
      <c r="F71" s="4">
        <v>2814</v>
      </c>
      <c r="G71" s="5"/>
      <c r="H71" s="4">
        <v>2834</v>
      </c>
      <c r="I71" s="5"/>
      <c r="J71" s="52">
        <f t="shared" si="4"/>
        <v>-20</v>
      </c>
    </row>
    <row r="72" spans="1:10" x14ac:dyDescent="0.25">
      <c r="A72" s="1"/>
      <c r="B72" s="1"/>
      <c r="C72" s="1"/>
      <c r="D72" s="1"/>
      <c r="E72" s="1" t="s">
        <v>148</v>
      </c>
      <c r="F72" s="4">
        <v>0</v>
      </c>
      <c r="G72" s="5"/>
      <c r="H72" s="4">
        <v>200</v>
      </c>
      <c r="I72" s="5"/>
      <c r="J72" s="52">
        <f t="shared" si="4"/>
        <v>-200</v>
      </c>
    </row>
    <row r="73" spans="1:10" ht="15.75" thickBot="1" x14ac:dyDescent="0.3">
      <c r="A73" s="1"/>
      <c r="B73" s="1"/>
      <c r="C73" s="1"/>
      <c r="D73" s="1"/>
      <c r="E73" s="1" t="s">
        <v>149</v>
      </c>
      <c r="F73" s="6">
        <v>2667.5</v>
      </c>
      <c r="G73" s="5"/>
      <c r="H73" s="6">
        <v>1167</v>
      </c>
      <c r="I73" s="5"/>
      <c r="J73" s="53">
        <f t="shared" si="4"/>
        <v>1500.5</v>
      </c>
    </row>
    <row r="74" spans="1:10" x14ac:dyDescent="0.25">
      <c r="A74" s="1"/>
      <c r="B74" s="1"/>
      <c r="C74" s="1"/>
      <c r="D74" s="1" t="s">
        <v>150</v>
      </c>
      <c r="E74" s="1"/>
      <c r="F74" s="4">
        <f>ROUND(SUM(F64:F73),5)</f>
        <v>9051.36</v>
      </c>
      <c r="G74" s="5"/>
      <c r="H74" s="4">
        <f>ROUND(SUM(H64:H73),5)</f>
        <v>8576</v>
      </c>
      <c r="I74" s="5"/>
      <c r="J74" s="52">
        <f t="shared" si="4"/>
        <v>475.36</v>
      </c>
    </row>
    <row r="75" spans="1:10" x14ac:dyDescent="0.25">
      <c r="A75" s="1"/>
      <c r="B75" s="1"/>
      <c r="C75" s="1"/>
      <c r="D75" s="1" t="s">
        <v>151</v>
      </c>
      <c r="E75" s="1"/>
      <c r="F75" s="4"/>
      <c r="G75" s="5"/>
      <c r="H75" s="4"/>
      <c r="I75" s="5"/>
      <c r="J75" s="52"/>
    </row>
    <row r="76" spans="1:10" x14ac:dyDescent="0.25">
      <c r="A76" s="1"/>
      <c r="B76" s="1"/>
      <c r="C76" s="1"/>
      <c r="D76" s="1"/>
      <c r="E76" s="1" t="s">
        <v>152</v>
      </c>
      <c r="F76" s="4">
        <v>16905.560000000001</v>
      </c>
      <c r="G76" s="5"/>
      <c r="H76" s="4">
        <v>19208</v>
      </c>
      <c r="I76" s="5"/>
      <c r="J76" s="52">
        <f>ROUND((F76-H76),5)</f>
        <v>-2302.44</v>
      </c>
    </row>
    <row r="77" spans="1:10" x14ac:dyDescent="0.25">
      <c r="A77" s="1"/>
      <c r="B77" s="1"/>
      <c r="C77" s="1"/>
      <c r="D77" s="1"/>
      <c r="E77" s="1" t="s">
        <v>153</v>
      </c>
      <c r="F77" s="4">
        <v>1217.5999999999999</v>
      </c>
      <c r="G77" s="5"/>
      <c r="H77" s="4">
        <v>1180</v>
      </c>
      <c r="I77" s="5"/>
      <c r="J77" s="52">
        <f>ROUND((F77-H77),5)</f>
        <v>37.6</v>
      </c>
    </row>
    <row r="78" spans="1:10" x14ac:dyDescent="0.25">
      <c r="A78" s="1"/>
      <c r="B78" s="1"/>
      <c r="C78" s="1"/>
      <c r="D78" s="1"/>
      <c r="E78" s="1" t="s">
        <v>154</v>
      </c>
      <c r="F78" s="4">
        <v>439.29</v>
      </c>
      <c r="G78" s="5"/>
      <c r="H78" s="4">
        <v>420</v>
      </c>
      <c r="I78" s="5"/>
      <c r="J78" s="52">
        <f>ROUND((F78-H78),5)</f>
        <v>19.29</v>
      </c>
    </row>
    <row r="79" spans="1:10" ht="15.75" thickBot="1" x14ac:dyDescent="0.3">
      <c r="A79" s="1"/>
      <c r="B79" s="1"/>
      <c r="C79" s="1"/>
      <c r="D79" s="1"/>
      <c r="E79" s="1" t="s">
        <v>155</v>
      </c>
      <c r="F79" s="6">
        <v>3580.28</v>
      </c>
      <c r="G79" s="5"/>
      <c r="H79" s="6">
        <v>3295</v>
      </c>
      <c r="I79" s="5"/>
      <c r="J79" s="53">
        <f>ROUND((F79-H79),5)</f>
        <v>285.27999999999997</v>
      </c>
    </row>
    <row r="80" spans="1:10" x14ac:dyDescent="0.25">
      <c r="A80" s="1"/>
      <c r="B80" s="1"/>
      <c r="C80" s="1"/>
      <c r="D80" s="1" t="s">
        <v>156</v>
      </c>
      <c r="E80" s="1"/>
      <c r="F80" s="4">
        <f>ROUND(SUM(F75:F79),5)</f>
        <v>22142.73</v>
      </c>
      <c r="G80" s="5"/>
      <c r="H80" s="4">
        <f>ROUND(SUM(H75:H79),5)</f>
        <v>24103</v>
      </c>
      <c r="I80" s="5"/>
      <c r="J80" s="52">
        <f>ROUND((F80-H80),5)</f>
        <v>-1960.27</v>
      </c>
    </row>
    <row r="81" spans="1:10" x14ac:dyDescent="0.25">
      <c r="A81" s="1"/>
      <c r="B81" s="1"/>
      <c r="C81" s="1"/>
      <c r="D81" s="1" t="s">
        <v>157</v>
      </c>
      <c r="E81" s="1"/>
      <c r="F81" s="4"/>
      <c r="G81" s="5"/>
      <c r="H81" s="4"/>
      <c r="I81" s="5"/>
      <c r="J81" s="52"/>
    </row>
    <row r="82" spans="1:10" x14ac:dyDescent="0.25">
      <c r="A82" s="1"/>
      <c r="B82" s="1"/>
      <c r="C82" s="1"/>
      <c r="D82" s="1"/>
      <c r="E82" s="1" t="s">
        <v>158</v>
      </c>
      <c r="F82" s="4">
        <v>0</v>
      </c>
      <c r="G82" s="5"/>
      <c r="H82" s="4">
        <v>50</v>
      </c>
      <c r="I82" s="5"/>
      <c r="J82" s="52">
        <f t="shared" ref="J82:J99" si="5">ROUND((F82-H82),5)</f>
        <v>-50</v>
      </c>
    </row>
    <row r="83" spans="1:10" x14ac:dyDescent="0.25">
      <c r="A83" s="1"/>
      <c r="B83" s="1"/>
      <c r="C83" s="1"/>
      <c r="D83" s="1"/>
      <c r="E83" s="1" t="s">
        <v>159</v>
      </c>
      <c r="F83" s="4">
        <v>184.22</v>
      </c>
      <c r="G83" s="5"/>
      <c r="H83" s="4">
        <v>486</v>
      </c>
      <c r="I83" s="5"/>
      <c r="J83" s="52">
        <f t="shared" si="5"/>
        <v>-301.77999999999997</v>
      </c>
    </row>
    <row r="84" spans="1:10" x14ac:dyDescent="0.25">
      <c r="A84" s="1"/>
      <c r="B84" s="1"/>
      <c r="C84" s="1"/>
      <c r="D84" s="1"/>
      <c r="E84" s="1" t="s">
        <v>160</v>
      </c>
      <c r="F84" s="4">
        <v>940</v>
      </c>
      <c r="G84" s="5"/>
      <c r="H84" s="4">
        <v>900</v>
      </c>
      <c r="I84" s="5"/>
      <c r="J84" s="52">
        <f t="shared" si="5"/>
        <v>40</v>
      </c>
    </row>
    <row r="85" spans="1:10" x14ac:dyDescent="0.25">
      <c r="A85" s="1"/>
      <c r="B85" s="1"/>
      <c r="C85" s="1"/>
      <c r="D85" s="1"/>
      <c r="E85" s="1" t="s">
        <v>161</v>
      </c>
      <c r="F85" s="4">
        <v>70</v>
      </c>
      <c r="G85" s="5"/>
      <c r="H85" s="4">
        <v>735</v>
      </c>
      <c r="I85" s="5"/>
      <c r="J85" s="52">
        <f t="shared" si="5"/>
        <v>-665</v>
      </c>
    </row>
    <row r="86" spans="1:10" x14ac:dyDescent="0.25">
      <c r="A86" s="1"/>
      <c r="B86" s="1"/>
      <c r="C86" s="1"/>
      <c r="D86" s="1"/>
      <c r="E86" s="1" t="s">
        <v>162</v>
      </c>
      <c r="F86" s="4">
        <v>3156.25</v>
      </c>
      <c r="G86" s="5"/>
      <c r="H86" s="4">
        <v>3000</v>
      </c>
      <c r="I86" s="5"/>
      <c r="J86" s="52">
        <f t="shared" si="5"/>
        <v>156.25</v>
      </c>
    </row>
    <row r="87" spans="1:10" x14ac:dyDescent="0.25">
      <c r="A87" s="1"/>
      <c r="B87" s="1"/>
      <c r="C87" s="1"/>
      <c r="D87" s="1"/>
      <c r="E87" s="1" t="s">
        <v>163</v>
      </c>
      <c r="F87" s="4">
        <v>0</v>
      </c>
      <c r="G87" s="5"/>
      <c r="H87" s="4">
        <v>360</v>
      </c>
      <c r="I87" s="5"/>
      <c r="J87" s="52">
        <f t="shared" si="5"/>
        <v>-360</v>
      </c>
    </row>
    <row r="88" spans="1:10" x14ac:dyDescent="0.25">
      <c r="A88" s="1"/>
      <c r="B88" s="1"/>
      <c r="C88" s="1"/>
      <c r="D88" s="1"/>
      <c r="E88" s="1" t="s">
        <v>164</v>
      </c>
      <c r="F88" s="4">
        <v>0</v>
      </c>
      <c r="G88" s="5"/>
      <c r="H88" s="4">
        <v>75</v>
      </c>
      <c r="I88" s="5"/>
      <c r="J88" s="52">
        <f t="shared" si="5"/>
        <v>-75</v>
      </c>
    </row>
    <row r="89" spans="1:10" x14ac:dyDescent="0.25">
      <c r="A89" s="1"/>
      <c r="B89" s="1"/>
      <c r="C89" s="1"/>
      <c r="D89" s="1"/>
      <c r="E89" s="1" t="s">
        <v>165</v>
      </c>
      <c r="F89" s="4">
        <v>2747.38</v>
      </c>
      <c r="G89" s="5"/>
      <c r="H89" s="4">
        <v>1400</v>
      </c>
      <c r="I89" s="5"/>
      <c r="J89" s="52">
        <f t="shared" si="5"/>
        <v>1347.38</v>
      </c>
    </row>
    <row r="90" spans="1:10" x14ac:dyDescent="0.25">
      <c r="A90" s="1"/>
      <c r="B90" s="1"/>
      <c r="C90" s="1"/>
      <c r="D90" s="1"/>
      <c r="E90" s="1" t="s">
        <v>166</v>
      </c>
      <c r="F90" s="4">
        <v>1163</v>
      </c>
      <c r="G90" s="5"/>
      <c r="H90" s="4">
        <v>1352</v>
      </c>
      <c r="I90" s="5"/>
      <c r="J90" s="52">
        <f t="shared" si="5"/>
        <v>-189</v>
      </c>
    </row>
    <row r="91" spans="1:10" x14ac:dyDescent="0.25">
      <c r="A91" s="1"/>
      <c r="B91" s="1"/>
      <c r="C91" s="1"/>
      <c r="D91" s="1"/>
      <c r="E91" s="1" t="s">
        <v>167</v>
      </c>
      <c r="F91" s="4">
        <v>400</v>
      </c>
      <c r="G91" s="5"/>
      <c r="H91" s="4">
        <v>400</v>
      </c>
      <c r="I91" s="5"/>
      <c r="J91" s="52">
        <f t="shared" si="5"/>
        <v>0</v>
      </c>
    </row>
    <row r="92" spans="1:10" x14ac:dyDescent="0.25">
      <c r="A92" s="1"/>
      <c r="B92" s="1"/>
      <c r="C92" s="1"/>
      <c r="D92" s="1"/>
      <c r="E92" s="1" t="s">
        <v>168</v>
      </c>
      <c r="F92" s="4">
        <v>0</v>
      </c>
      <c r="G92" s="5"/>
      <c r="H92" s="4">
        <v>115</v>
      </c>
      <c r="I92" s="5"/>
      <c r="J92" s="52">
        <f t="shared" si="5"/>
        <v>-115</v>
      </c>
    </row>
    <row r="93" spans="1:10" x14ac:dyDescent="0.25">
      <c r="A93" s="1"/>
      <c r="B93" s="1"/>
      <c r="C93" s="1"/>
      <c r="D93" s="1"/>
      <c r="E93" s="1" t="s">
        <v>169</v>
      </c>
      <c r="F93" s="4">
        <v>3964.68</v>
      </c>
      <c r="G93" s="5"/>
      <c r="H93" s="4">
        <v>4760</v>
      </c>
      <c r="I93" s="5"/>
      <c r="J93" s="52">
        <f t="shared" si="5"/>
        <v>-795.32</v>
      </c>
    </row>
    <row r="94" spans="1:10" x14ac:dyDescent="0.25">
      <c r="A94" s="1"/>
      <c r="B94" s="1"/>
      <c r="C94" s="1"/>
      <c r="D94" s="1"/>
      <c r="E94" s="1" t="s">
        <v>170</v>
      </c>
      <c r="F94" s="4">
        <v>1261.8</v>
      </c>
      <c r="G94" s="5"/>
      <c r="H94" s="4">
        <v>750</v>
      </c>
      <c r="I94" s="5"/>
      <c r="J94" s="52">
        <f t="shared" si="5"/>
        <v>511.8</v>
      </c>
    </row>
    <row r="95" spans="1:10" x14ac:dyDescent="0.25">
      <c r="A95" s="1"/>
      <c r="B95" s="1"/>
      <c r="C95" s="1"/>
      <c r="D95" s="1"/>
      <c r="E95" s="1" t="s">
        <v>171</v>
      </c>
      <c r="F95" s="4">
        <v>2066.4</v>
      </c>
      <c r="G95" s="5"/>
      <c r="H95" s="4">
        <v>3000</v>
      </c>
      <c r="I95" s="5"/>
      <c r="J95" s="52">
        <f t="shared" si="5"/>
        <v>-933.6</v>
      </c>
    </row>
    <row r="96" spans="1:10" ht="15.75" thickBot="1" x14ac:dyDescent="0.3">
      <c r="A96" s="1"/>
      <c r="B96" s="1"/>
      <c r="C96" s="1"/>
      <c r="D96" s="1"/>
      <c r="E96" s="1" t="s">
        <v>172</v>
      </c>
      <c r="F96" s="7">
        <v>67.91</v>
      </c>
      <c r="G96" s="5"/>
      <c r="H96" s="7">
        <v>125</v>
      </c>
      <c r="I96" s="5"/>
      <c r="J96" s="54">
        <f t="shared" si="5"/>
        <v>-57.09</v>
      </c>
    </row>
    <row r="97" spans="1:11" ht="15.75" thickBot="1" x14ac:dyDescent="0.3">
      <c r="A97" s="1"/>
      <c r="B97" s="1"/>
      <c r="C97" s="1"/>
      <c r="D97" s="1" t="s">
        <v>173</v>
      </c>
      <c r="E97" s="1"/>
      <c r="F97" s="9">
        <f>ROUND(SUM(F81:F96),5)</f>
        <v>16021.64</v>
      </c>
      <c r="G97" s="5"/>
      <c r="H97" s="9">
        <f>ROUND(SUM(H81:H96),5)</f>
        <v>17508</v>
      </c>
      <c r="I97" s="5"/>
      <c r="J97" s="55">
        <f t="shared" si="5"/>
        <v>-1486.36</v>
      </c>
    </row>
    <row r="98" spans="1:11" ht="15.75" thickBot="1" x14ac:dyDescent="0.3">
      <c r="A98" s="1"/>
      <c r="B98" s="1"/>
      <c r="C98" s="1" t="s">
        <v>174</v>
      </c>
      <c r="D98" s="1"/>
      <c r="E98" s="1"/>
      <c r="F98" s="9">
        <f>ROUND(F22+F28+F36+F46+F63+F74+F80+F97,5)</f>
        <v>130476.78</v>
      </c>
      <c r="G98" s="5"/>
      <c r="H98" s="9">
        <f>ROUND(H22+H28+H36+H46+H63+H74+H80+H97,5)</f>
        <v>137230</v>
      </c>
      <c r="I98" s="5"/>
      <c r="J98" s="55">
        <f t="shared" si="5"/>
        <v>-6753.22</v>
      </c>
    </row>
    <row r="99" spans="1:11" s="11" customFormat="1" ht="12" thickBot="1" x14ac:dyDescent="0.25">
      <c r="A99" s="1" t="s">
        <v>73</v>
      </c>
      <c r="B99" s="1"/>
      <c r="C99" s="1"/>
      <c r="D99" s="1"/>
      <c r="E99" s="1"/>
      <c r="F99" s="10">
        <f>ROUND(F21-F98,5)</f>
        <v>19440.41</v>
      </c>
      <c r="G99" s="1"/>
      <c r="H99" s="10">
        <f>ROUND(H21-H98,5)</f>
        <v>-6975</v>
      </c>
      <c r="I99" s="1"/>
      <c r="J99" s="57">
        <f t="shared" si="5"/>
        <v>26415.41</v>
      </c>
    </row>
    <row r="100" spans="1:11" ht="15.75" thickTop="1" x14ac:dyDescent="0.25"/>
    <row r="101" spans="1:11" x14ac:dyDescent="0.25">
      <c r="A101" s="16" t="s">
        <v>187</v>
      </c>
      <c r="F101" s="4">
        <f>+F18-F80-F97</f>
        <v>22825.759999999995</v>
      </c>
      <c r="H101" s="4">
        <f>+H18-H80-H97</f>
        <v>26389</v>
      </c>
      <c r="J101" s="52">
        <f>+J18-J80-J97</f>
        <v>-3563.2400000000007</v>
      </c>
      <c r="K101" s="33" t="s">
        <v>201</v>
      </c>
    </row>
  </sheetData>
  <pageMargins left="0.7" right="0.7" top="0.75" bottom="0.75" header="0.1" footer="0.3"/>
  <pageSetup orientation="portrait" r:id="rId1"/>
  <headerFooter>
    <oddHeader>&amp;L&amp;"Arial,Bold"&amp;8 3:15 PM
&amp;"Arial,Bold"&amp;8 08/18/20
&amp;"Arial,Bold"&amp;8 Accrual Basis&amp;C&amp;"Arial,Bold"&amp;12 Habitat for Humanity of Catawba Valley
&amp;"Arial,Bold"&amp;14 Profit &amp;&amp; Loss Budget vs. Actual
&amp;"Arial,Bold"&amp;10 July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0"/>
  <sheetViews>
    <sheetView workbookViewId="0">
      <pane xSplit="4" ySplit="2" topLeftCell="E12" activePane="bottomRight" state="frozenSplit"/>
      <selection pane="topRight" activeCell="E1" sqref="E1"/>
      <selection pane="bottomLeft" activeCell="A3" sqref="A3"/>
      <selection pane="bottomRight" activeCell="L17" sqref="L17"/>
    </sheetView>
  </sheetViews>
  <sheetFormatPr defaultRowHeight="15" x14ac:dyDescent="0.25"/>
  <cols>
    <col min="1" max="3" width="3" style="16" customWidth="1"/>
    <col min="4" max="4" width="29" style="16" customWidth="1"/>
    <col min="5" max="5" width="12.85546875" style="17" customWidth="1"/>
    <col min="6" max="6" width="2.28515625" style="17" customWidth="1"/>
    <col min="7" max="7" width="13.140625" style="17" customWidth="1"/>
    <col min="8" max="8" width="2.28515625" style="17" customWidth="1"/>
    <col min="9" max="9" width="13.5703125" style="17" customWidth="1"/>
    <col min="10" max="10" width="5.5703125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76</v>
      </c>
      <c r="F2" s="14"/>
      <c r="G2" s="13" t="s">
        <v>175</v>
      </c>
      <c r="H2" s="14"/>
      <c r="I2" s="13" t="s">
        <v>2</v>
      </c>
    </row>
    <row r="3" spans="1:10" ht="15.75" thickTop="1" x14ac:dyDescent="0.25">
      <c r="A3" s="1"/>
      <c r="B3" s="1"/>
      <c r="C3" s="1" t="s">
        <v>79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80</v>
      </c>
      <c r="E4" s="4">
        <v>88024.06</v>
      </c>
      <c r="F4" s="5"/>
      <c r="G4" s="4">
        <v>51977.62</v>
      </c>
      <c r="H4" s="5"/>
      <c r="I4" s="4">
        <f>ROUND((E4-G4),5)</f>
        <v>36046.44</v>
      </c>
      <c r="J4" s="42" t="s">
        <v>199</v>
      </c>
    </row>
    <row r="5" spans="1:10" x14ac:dyDescent="0.25">
      <c r="A5" s="1"/>
      <c r="B5" s="1"/>
      <c r="C5" s="1"/>
      <c r="D5" s="1" t="s">
        <v>87</v>
      </c>
      <c r="E5" s="4">
        <v>593.61</v>
      </c>
      <c r="F5" s="5"/>
      <c r="G5" s="4">
        <v>9722.67</v>
      </c>
      <c r="H5" s="5"/>
      <c r="I5" s="4">
        <f>ROUND((E5-G5),5)</f>
        <v>-9129.06</v>
      </c>
    </row>
    <row r="6" spans="1:10" ht="15.75" thickBot="1" x14ac:dyDescent="0.3">
      <c r="A6" s="1"/>
      <c r="B6" s="1"/>
      <c r="C6" s="1"/>
      <c r="D6" s="1" t="s">
        <v>92</v>
      </c>
      <c r="E6" s="7">
        <v>61299.519999999997</v>
      </c>
      <c r="F6" s="5"/>
      <c r="G6" s="7">
        <v>83472.320000000007</v>
      </c>
      <c r="H6" s="5"/>
      <c r="I6" s="7">
        <f>ROUND((E6-G6),5)</f>
        <v>-22172.799999999999</v>
      </c>
      <c r="J6" s="33" t="s">
        <v>201</v>
      </c>
    </row>
    <row r="7" spans="1:10" ht="15.75" thickBot="1" x14ac:dyDescent="0.3">
      <c r="A7" s="1"/>
      <c r="B7" s="1"/>
      <c r="C7" s="1" t="s">
        <v>96</v>
      </c>
      <c r="D7" s="1"/>
      <c r="E7" s="8">
        <f>ROUND(SUM(E3:E6),5)</f>
        <v>149917.19</v>
      </c>
      <c r="F7" s="5"/>
      <c r="G7" s="8">
        <f>ROUND(SUM(G3:G6),5)</f>
        <v>145172.60999999999</v>
      </c>
      <c r="H7" s="5"/>
      <c r="I7" s="8">
        <f>ROUND((E7-G7),5)</f>
        <v>4744.58</v>
      </c>
    </row>
    <row r="8" spans="1:10" x14ac:dyDescent="0.25">
      <c r="A8" s="1"/>
      <c r="B8" s="1" t="s">
        <v>97</v>
      </c>
      <c r="C8" s="1"/>
      <c r="D8" s="1"/>
      <c r="E8" s="4">
        <f>E7</f>
        <v>149917.19</v>
      </c>
      <c r="F8" s="5"/>
      <c r="G8" s="4">
        <f>G7</f>
        <v>145172.60999999999</v>
      </c>
      <c r="H8" s="5"/>
      <c r="I8" s="4">
        <f>ROUND((E8-G8),5)</f>
        <v>4744.58</v>
      </c>
    </row>
    <row r="9" spans="1:10" x14ac:dyDescent="0.25">
      <c r="A9" s="1"/>
      <c r="B9" s="1"/>
      <c r="C9" s="1" t="s">
        <v>98</v>
      </c>
      <c r="D9" s="1"/>
      <c r="E9" s="4"/>
      <c r="F9" s="5"/>
      <c r="G9" s="4"/>
      <c r="H9" s="5"/>
      <c r="I9" s="4"/>
    </row>
    <row r="10" spans="1:10" x14ac:dyDescent="0.25">
      <c r="A10" s="1"/>
      <c r="B10" s="1"/>
      <c r="C10" s="1"/>
      <c r="D10" s="1" t="s">
        <v>99</v>
      </c>
      <c r="E10" s="4">
        <v>57277.14</v>
      </c>
      <c r="F10" s="5"/>
      <c r="G10" s="4">
        <v>57674.95</v>
      </c>
      <c r="H10" s="5"/>
      <c r="I10" s="4">
        <f t="shared" ref="I10:I18" si="0">ROUND((E10-G10),5)</f>
        <v>-397.81</v>
      </c>
    </row>
    <row r="11" spans="1:10" x14ac:dyDescent="0.25">
      <c r="A11" s="1"/>
      <c r="B11" s="1"/>
      <c r="C11" s="1"/>
      <c r="D11" s="1" t="s">
        <v>105</v>
      </c>
      <c r="E11" s="4">
        <v>1416.34</v>
      </c>
      <c r="F11" s="5"/>
      <c r="G11" s="4">
        <v>5060.82</v>
      </c>
      <c r="H11" s="5"/>
      <c r="I11" s="4">
        <f t="shared" si="0"/>
        <v>-3644.48</v>
      </c>
    </row>
    <row r="12" spans="1:10" x14ac:dyDescent="0.25">
      <c r="A12" s="1"/>
      <c r="B12" s="1"/>
      <c r="C12" s="1"/>
      <c r="D12" s="1" t="s">
        <v>113</v>
      </c>
      <c r="E12" s="4">
        <v>13134.89</v>
      </c>
      <c r="F12" s="5"/>
      <c r="G12" s="4">
        <v>14523.33</v>
      </c>
      <c r="H12" s="5"/>
      <c r="I12" s="4">
        <f t="shared" si="0"/>
        <v>-1388.44</v>
      </c>
    </row>
    <row r="13" spans="1:10" x14ac:dyDescent="0.25">
      <c r="A13" s="1"/>
      <c r="B13" s="1"/>
      <c r="C13" s="1"/>
      <c r="D13" s="1" t="s">
        <v>123</v>
      </c>
      <c r="E13" s="4">
        <v>11432.68</v>
      </c>
      <c r="F13" s="5"/>
      <c r="G13" s="4">
        <v>21307.65</v>
      </c>
      <c r="H13" s="5"/>
      <c r="I13" s="52">
        <f t="shared" si="0"/>
        <v>-9874.9699999999993</v>
      </c>
      <c r="J13" s="40" t="s">
        <v>212</v>
      </c>
    </row>
    <row r="14" spans="1:10" x14ac:dyDescent="0.25">
      <c r="A14" s="1"/>
      <c r="B14" s="1"/>
      <c r="C14" s="1"/>
      <c r="D14" s="1" t="s">
        <v>140</v>
      </c>
      <c r="E14" s="4">
        <v>9051.36</v>
      </c>
      <c r="F14" s="5"/>
      <c r="G14" s="4">
        <v>8862.48</v>
      </c>
      <c r="H14" s="5"/>
      <c r="I14" s="4">
        <f t="shared" si="0"/>
        <v>188.88</v>
      </c>
    </row>
    <row r="15" spans="1:10" x14ac:dyDescent="0.25">
      <c r="A15" s="1"/>
      <c r="B15" s="1"/>
      <c r="C15" s="1"/>
      <c r="D15" s="1" t="s">
        <v>151</v>
      </c>
      <c r="E15" s="4">
        <v>22142.73</v>
      </c>
      <c r="F15" s="5"/>
      <c r="G15" s="4">
        <v>29184.79</v>
      </c>
      <c r="H15" s="5"/>
      <c r="I15" s="4">
        <f t="shared" si="0"/>
        <v>-7042.06</v>
      </c>
    </row>
    <row r="16" spans="1:10" ht="15.75" thickBot="1" x14ac:dyDescent="0.3">
      <c r="A16" s="1"/>
      <c r="B16" s="1"/>
      <c r="C16" s="1"/>
      <c r="D16" s="1" t="s">
        <v>157</v>
      </c>
      <c r="E16" s="7">
        <v>16021.64</v>
      </c>
      <c r="F16" s="5"/>
      <c r="G16" s="7">
        <v>17355.39</v>
      </c>
      <c r="H16" s="5"/>
      <c r="I16" s="7">
        <f t="shared" si="0"/>
        <v>-1333.75</v>
      </c>
    </row>
    <row r="17" spans="1:10" ht="15.75" thickBot="1" x14ac:dyDescent="0.3">
      <c r="A17" s="1"/>
      <c r="B17" s="1"/>
      <c r="C17" s="1" t="s">
        <v>174</v>
      </c>
      <c r="D17" s="1"/>
      <c r="E17" s="9">
        <f>ROUND(SUM(E9:E16),5)</f>
        <v>130476.78</v>
      </c>
      <c r="F17" s="5"/>
      <c r="G17" s="9">
        <f>ROUND(SUM(G9:G16),5)</f>
        <v>153969.41</v>
      </c>
      <c r="H17" s="5"/>
      <c r="I17" s="9">
        <f t="shared" si="0"/>
        <v>-23492.63</v>
      </c>
    </row>
    <row r="18" spans="1:10" s="11" customFormat="1" ht="12" thickBot="1" x14ac:dyDescent="0.25">
      <c r="A18" s="1" t="s">
        <v>73</v>
      </c>
      <c r="B18" s="1"/>
      <c r="C18" s="1"/>
      <c r="D18" s="1"/>
      <c r="E18" s="10">
        <f>ROUND(E8-E17,5)</f>
        <v>19440.41</v>
      </c>
      <c r="F18" s="1"/>
      <c r="G18" s="10">
        <f>ROUND(G8-G17,5)</f>
        <v>-8796.7999999999993</v>
      </c>
      <c r="H18" s="1"/>
      <c r="I18" s="10">
        <f t="shared" si="0"/>
        <v>28237.21</v>
      </c>
    </row>
    <row r="19" spans="1:10" ht="15.75" thickTop="1" x14ac:dyDescent="0.25"/>
    <row r="20" spans="1:10" x14ac:dyDescent="0.25">
      <c r="A20" s="16" t="s">
        <v>187</v>
      </c>
      <c r="E20" s="4">
        <f>+E6-E15-E16</f>
        <v>23135.149999999994</v>
      </c>
      <c r="G20" s="4">
        <f>+G6-G15-G16</f>
        <v>36932.140000000007</v>
      </c>
      <c r="I20" s="4">
        <f>+I6-I15-I16</f>
        <v>-13796.989999999998</v>
      </c>
      <c r="J20" s="33" t="s">
        <v>201</v>
      </c>
    </row>
  </sheetData>
  <pageMargins left="0.7" right="0.7" top="0.75" bottom="0.75" header="0.1" footer="0.3"/>
  <pageSetup orientation="portrait" r:id="rId1"/>
  <headerFooter>
    <oddHeader>&amp;L&amp;"Arial,Bold"&amp;8 3:16 PM
&amp;"Arial,Bold"&amp;8 08/18/20
&amp;"Arial,Bold"&amp;8 Accrual Basis&amp;C&amp;"Arial,Bold"&amp;12 Habitat for Humanity of Catawba Valley
&amp;"Arial,Bold"&amp;14 Profit &amp;&amp; Loss Prev Year Comparison
&amp;"Arial,Bold"&amp;10 July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3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19" sqref="G19"/>
    </sheetView>
  </sheetViews>
  <sheetFormatPr defaultRowHeight="15" x14ac:dyDescent="0.25"/>
  <cols>
    <col min="1" max="4" width="3" style="16" customWidth="1"/>
    <col min="5" max="5" width="40.28515625" style="16" customWidth="1"/>
    <col min="6" max="6" width="15.5703125" style="17" customWidth="1"/>
  </cols>
  <sheetData>
    <row r="1" spans="1:6" s="15" customFormat="1" ht="15.75" thickBot="1" x14ac:dyDescent="0.3">
      <c r="A1" s="12"/>
      <c r="B1" s="12"/>
      <c r="C1" s="12"/>
      <c r="D1" s="12"/>
      <c r="E1" s="12"/>
      <c r="F1" s="18" t="s">
        <v>76</v>
      </c>
    </row>
    <row r="2" spans="1:6" ht="15.75" thickTop="1" x14ac:dyDescent="0.25">
      <c r="A2" s="1"/>
      <c r="B2" s="1"/>
      <c r="C2" s="1" t="s">
        <v>176</v>
      </c>
      <c r="D2" s="1"/>
      <c r="E2" s="1"/>
      <c r="F2" s="4"/>
    </row>
    <row r="3" spans="1:6" x14ac:dyDescent="0.25">
      <c r="A3" s="1"/>
      <c r="B3" s="1"/>
      <c r="C3" s="1"/>
      <c r="D3" s="1" t="s">
        <v>73</v>
      </c>
      <c r="E3" s="1"/>
      <c r="F3" s="4">
        <v>19440.41</v>
      </c>
    </row>
    <row r="4" spans="1:6" x14ac:dyDescent="0.25">
      <c r="A4" s="1"/>
      <c r="B4" s="1"/>
      <c r="C4" s="1"/>
      <c r="D4" s="1" t="s">
        <v>177</v>
      </c>
      <c r="E4" s="1"/>
      <c r="F4" s="4"/>
    </row>
    <row r="5" spans="1:6" x14ac:dyDescent="0.25">
      <c r="A5" s="1"/>
      <c r="B5" s="1"/>
      <c r="C5" s="1"/>
      <c r="D5" s="1" t="s">
        <v>178</v>
      </c>
      <c r="E5" s="1"/>
      <c r="F5" s="4"/>
    </row>
    <row r="6" spans="1:6" x14ac:dyDescent="0.25">
      <c r="A6" s="1"/>
      <c r="B6" s="1"/>
      <c r="C6" s="1"/>
      <c r="D6" s="1"/>
      <c r="E6" s="1" t="s">
        <v>9</v>
      </c>
      <c r="F6" s="4">
        <v>6931.98</v>
      </c>
    </row>
    <row r="7" spans="1:6" x14ac:dyDescent="0.25">
      <c r="A7" s="1"/>
      <c r="B7" s="1"/>
      <c r="C7" s="1"/>
      <c r="D7" s="1"/>
      <c r="E7" s="1" t="s">
        <v>12</v>
      </c>
      <c r="F7" s="4">
        <v>-43973.69</v>
      </c>
    </row>
    <row r="8" spans="1:6" x14ac:dyDescent="0.25">
      <c r="A8" s="1"/>
      <c r="B8" s="1"/>
      <c r="C8" s="1"/>
      <c r="D8" s="1"/>
      <c r="E8" s="1" t="s">
        <v>13</v>
      </c>
      <c r="F8" s="4">
        <v>39745.69</v>
      </c>
    </row>
    <row r="9" spans="1:6" x14ac:dyDescent="0.25">
      <c r="A9" s="1"/>
      <c r="B9" s="1"/>
      <c r="C9" s="1"/>
      <c r="D9" s="1"/>
      <c r="E9" s="1" t="s">
        <v>44</v>
      </c>
      <c r="F9" s="4">
        <v>-867.14</v>
      </c>
    </row>
    <row r="10" spans="1:6" x14ac:dyDescent="0.25">
      <c r="A10" s="1"/>
      <c r="B10" s="1"/>
      <c r="C10" s="1"/>
      <c r="D10" s="1"/>
      <c r="E10" s="1" t="s">
        <v>47</v>
      </c>
      <c r="F10" s="4">
        <v>-1030.44</v>
      </c>
    </row>
    <row r="11" spans="1:6" x14ac:dyDescent="0.25">
      <c r="A11" s="1"/>
      <c r="B11" s="1"/>
      <c r="C11" s="1"/>
      <c r="D11" s="1"/>
      <c r="E11" s="1" t="s">
        <v>218</v>
      </c>
      <c r="F11" s="4">
        <v>35.79</v>
      </c>
    </row>
    <row r="12" spans="1:6" ht="15.75" thickBot="1" x14ac:dyDescent="0.3">
      <c r="A12" s="1"/>
      <c r="B12" s="1"/>
      <c r="C12" s="1"/>
      <c r="D12" s="1"/>
      <c r="E12" s="1" t="s">
        <v>53</v>
      </c>
      <c r="F12" s="6">
        <v>-1000</v>
      </c>
    </row>
    <row r="13" spans="1:6" x14ac:dyDescent="0.25">
      <c r="A13" s="1"/>
      <c r="B13" s="1"/>
      <c r="C13" s="1" t="s">
        <v>179</v>
      </c>
      <c r="D13" s="1"/>
      <c r="E13" s="1"/>
      <c r="F13" s="4">
        <f>ROUND(SUM(F2:F3)+SUM(F6:F12),5)</f>
        <v>19282.599999999999</v>
      </c>
    </row>
    <row r="14" spans="1:6" x14ac:dyDescent="0.25">
      <c r="A14" s="1"/>
      <c r="B14" s="1"/>
      <c r="C14" s="1" t="s">
        <v>180</v>
      </c>
      <c r="D14" s="1"/>
      <c r="E14" s="1"/>
      <c r="F14" s="4"/>
    </row>
    <row r="15" spans="1:6" x14ac:dyDescent="0.25">
      <c r="A15" s="1"/>
      <c r="B15" s="1"/>
      <c r="C15" s="1"/>
      <c r="D15" s="1" t="s">
        <v>25</v>
      </c>
      <c r="E15" s="1"/>
      <c r="F15" s="4">
        <v>-4315.58</v>
      </c>
    </row>
    <row r="16" spans="1:6" x14ac:dyDescent="0.25">
      <c r="A16" s="1"/>
      <c r="B16" s="1"/>
      <c r="C16" s="1"/>
      <c r="D16" s="1" t="s">
        <v>34</v>
      </c>
      <c r="E16" s="1"/>
      <c r="F16" s="19">
        <v>15311.31</v>
      </c>
    </row>
    <row r="17" spans="1:7" x14ac:dyDescent="0.25">
      <c r="A17" s="1"/>
      <c r="B17" s="1"/>
      <c r="C17" s="1" t="s">
        <v>181</v>
      </c>
      <c r="D17" s="1"/>
      <c r="E17" s="1"/>
      <c r="F17" s="4">
        <f>ROUND(SUM(F14:F16),5)</f>
        <v>10995.73</v>
      </c>
    </row>
    <row r="18" spans="1:7" x14ac:dyDescent="0.25">
      <c r="A18" s="1"/>
      <c r="B18" s="1"/>
      <c r="C18" s="1" t="s">
        <v>182</v>
      </c>
      <c r="D18" s="1"/>
      <c r="E18" s="1"/>
      <c r="F18" s="4"/>
    </row>
    <row r="19" spans="1:7" x14ac:dyDescent="0.25">
      <c r="A19" s="1"/>
      <c r="B19" s="1"/>
      <c r="C19" s="1"/>
      <c r="D19" s="1" t="s">
        <v>57</v>
      </c>
      <c r="E19" s="1"/>
      <c r="F19" s="4">
        <v>13369.5</v>
      </c>
      <c r="G19" s="49" t="s">
        <v>219</v>
      </c>
    </row>
    <row r="20" spans="1:7" x14ac:dyDescent="0.25">
      <c r="A20" s="1"/>
      <c r="B20" s="1"/>
      <c r="C20" s="1"/>
      <c r="D20" s="1" t="s">
        <v>59</v>
      </c>
      <c r="E20" s="1"/>
      <c r="F20" s="4">
        <v>-376.17</v>
      </c>
    </row>
    <row r="21" spans="1:7" x14ac:dyDescent="0.25">
      <c r="A21" s="1"/>
      <c r="B21" s="1"/>
      <c r="C21" s="1"/>
      <c r="D21" s="1" t="s">
        <v>61</v>
      </c>
      <c r="E21" s="1"/>
      <c r="F21" s="4">
        <v>-570.1</v>
      </c>
    </row>
    <row r="22" spans="1:7" x14ac:dyDescent="0.25">
      <c r="A22" s="1"/>
      <c r="B22" s="1"/>
      <c r="C22" s="1"/>
      <c r="D22" s="1" t="s">
        <v>62</v>
      </c>
      <c r="E22" s="1"/>
      <c r="F22" s="4">
        <v>-550.59</v>
      </c>
    </row>
    <row r="23" spans="1:7" x14ac:dyDescent="0.25">
      <c r="A23" s="1"/>
      <c r="B23" s="1"/>
      <c r="C23" s="1"/>
      <c r="D23" s="1" t="s">
        <v>63</v>
      </c>
      <c r="E23" s="1"/>
      <c r="F23" s="4">
        <v>-1611.99</v>
      </c>
    </row>
    <row r="24" spans="1:7" x14ac:dyDescent="0.25">
      <c r="A24" s="1"/>
      <c r="B24" s="1"/>
      <c r="C24" s="1"/>
      <c r="D24" s="1" t="s">
        <v>64</v>
      </c>
      <c r="E24" s="1"/>
      <c r="F24" s="4">
        <v>-1547.56</v>
      </c>
    </row>
    <row r="25" spans="1:7" ht="15.75" thickBot="1" x14ac:dyDescent="0.3">
      <c r="A25" s="1"/>
      <c r="B25" s="1"/>
      <c r="C25" s="1"/>
      <c r="D25" s="1" t="s">
        <v>66</v>
      </c>
      <c r="E25" s="1"/>
      <c r="F25" s="7">
        <v>-243.47</v>
      </c>
    </row>
    <row r="26" spans="1:7" ht="15.75" thickBot="1" x14ac:dyDescent="0.3">
      <c r="A26" s="1"/>
      <c r="B26" s="1"/>
      <c r="C26" s="1" t="s">
        <v>183</v>
      </c>
      <c r="D26" s="1"/>
      <c r="E26" s="1"/>
      <c r="F26" s="8">
        <f>ROUND(SUM(F18:F25),5)</f>
        <v>8469.6200000000008</v>
      </c>
    </row>
    <row r="27" spans="1:7" x14ac:dyDescent="0.25">
      <c r="A27" s="1"/>
      <c r="B27" s="1" t="s">
        <v>184</v>
      </c>
      <c r="C27" s="1"/>
      <c r="D27" s="1"/>
      <c r="E27" s="1"/>
      <c r="F27" s="4">
        <f>ROUND(F13+F17+F26,5)</f>
        <v>38747.949999999997</v>
      </c>
    </row>
    <row r="28" spans="1:7" ht="15.75" thickBot="1" x14ac:dyDescent="0.3">
      <c r="A28" s="1"/>
      <c r="B28" s="1" t="s">
        <v>185</v>
      </c>
      <c r="C28" s="1"/>
      <c r="D28" s="1"/>
      <c r="E28" s="1"/>
      <c r="F28" s="7">
        <v>664821.12</v>
      </c>
    </row>
    <row r="29" spans="1:7" s="11" customFormat="1" ht="12" thickBot="1" x14ac:dyDescent="0.25">
      <c r="A29" s="1" t="s">
        <v>186</v>
      </c>
      <c r="B29" s="1"/>
      <c r="C29" s="1"/>
      <c r="D29" s="1"/>
      <c r="E29" s="1"/>
      <c r="F29" s="10">
        <f>ROUND(SUM(F27:F28),5)</f>
        <v>703569.07</v>
      </c>
    </row>
    <row r="30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3:19 PM
&amp;"Arial,Bold"&amp;8 08/18/20
&amp;"Arial,Bold"&amp;8 &amp;C&amp;"Arial,Bold"&amp;12 Habitat for Humanity of Catawba Valley
&amp;"Arial,Bold"&amp;14 Statement of Cash Flows
&amp;"Arial,Bold"&amp;10 July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Balance Sheet</vt:lpstr>
      <vt:lpstr>Budget vs actual</vt:lpstr>
      <vt:lpstr>Monthly Comparative</vt:lpstr>
      <vt:lpstr>Cashflow</vt:lpstr>
      <vt:lpstr>'Balance Sheet'!Print_Titles</vt:lpstr>
      <vt:lpstr>'Budget vs actual'!Print_Titles</vt:lpstr>
      <vt:lpstr>Cashflow!Print_Titles</vt:lpstr>
      <vt:lpstr>'Monthly Comparative'!Print_Titles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2020-08-18T19:44:29Z</cp:lastPrinted>
  <dcterms:created xsi:type="dcterms:W3CDTF">2020-08-18T19:13:21Z</dcterms:created>
  <dcterms:modified xsi:type="dcterms:W3CDTF">2020-08-18T19:46:07Z</dcterms:modified>
</cp:coreProperties>
</file>