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12015"/>
  </bookViews>
  <sheets>
    <sheet name="Summary" sheetId="8" r:id="rId1"/>
    <sheet name="Balance Sheet" sheetId="6" r:id="rId2"/>
    <sheet name="Budget vs Actual" sheetId="1" r:id="rId3"/>
    <sheet name="PY comparison" sheetId="3" r:id="rId4"/>
    <sheet name="Cash Flow" sheetId="5" r:id="rId5"/>
  </sheets>
  <externalReferences>
    <externalReference r:id="rId6"/>
  </externalReference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'Balance Sheet'!$A:$E,'Balance Sheet'!$1:$2</definedName>
    <definedName name="_xlnm.Print_Titles" localSheetId="2">'Budget vs Actual'!$A:$E,'Budget vs Actual'!$1:$2</definedName>
    <definedName name="_xlnm.Print_Titles" localSheetId="4">'Cash Flow'!$A:$E,'Cash Flow'!$1:$1</definedName>
    <definedName name="_xlnm.Print_Titles" localSheetId="3">'PY comparison'!$A:$D,'PY comparison'!$1:$2</definedName>
    <definedName name="QB_COLUMN_29" localSheetId="4" hidden="1">'Cash Flow'!$F$1</definedName>
    <definedName name="QB_COLUMN_59200" localSheetId="1" hidden="1">'Balance Sheet'!$F$2</definedName>
    <definedName name="QB_COLUMN_59200" localSheetId="2" hidden="1">'Budget vs Actual'!$F$2</definedName>
    <definedName name="QB_COLUMN_59200" localSheetId="3" hidden="1">'PY comparison'!$E$2</definedName>
    <definedName name="QB_COLUMN_61210" localSheetId="1" hidden="1">'Balance Sheet'!$H$2</definedName>
    <definedName name="QB_COLUMN_61210" localSheetId="3" hidden="1">'PY comparison'!$G$2</definedName>
    <definedName name="QB_COLUMN_63620" localSheetId="1" hidden="1">'Balance Sheet'!$J$2</definedName>
    <definedName name="QB_COLUMN_63620" localSheetId="2" hidden="1">'Budget vs Actual'!$J$2</definedName>
    <definedName name="QB_COLUMN_63620" localSheetId="3" hidden="1">'PY comparison'!$I$2</definedName>
    <definedName name="QB_COLUMN_76210" localSheetId="2" hidden="1">'Budget vs Actual'!$H$2</definedName>
    <definedName name="QB_DATA_0" localSheetId="1" hidden="1">'Balance Sheet'!$6:$6,'Balance Sheet'!$9:$9,'Balance Sheet'!$12:$12,'Balance Sheet'!$13:$13,'Balance Sheet'!$14:$14,'Balance Sheet'!$15:$15,'Balance Sheet'!$16:$16,'Balance Sheet'!$17:$17,'Balance Sheet'!$18:$18,'Balance Sheet'!$19:$19,'Balance Sheet'!$23:$23,'Balance Sheet'!$24:$24,'Balance Sheet'!$25:$25,'Balance Sheet'!$26:$26,'Balance Sheet'!$27:$27,'Balance Sheet'!$28:$28</definedName>
    <definedName name="QB_DATA_0" localSheetId="2" hidden="1">'Budget vs Actual'!$5:$5,'Budget vs Actual'!$6:$6,'Budget vs Actual'!$7:$7,'Budget vs Actual'!$8:$8,'Budget vs Actual'!$9:$9,'Budget vs Actual'!$11:$11,'Budget vs Actual'!$12:$12,'Budget vs Actual'!$17:$17,'Budget vs Actual'!$18:$18,'Budget vs Actual'!$19:$19,'Budget vs Actual'!$20:$20,'Budget vs Actual'!$23:$23,'Budget vs Actual'!$24:$24,'Budget vs Actual'!$25:$25,'Budget vs Actual'!$26:$26,'Budget vs Actual'!$27:$27</definedName>
    <definedName name="QB_DATA_0" localSheetId="4" hidden="1">'Cash Flow'!$3:$3,'Cash Flow'!$6:$6,'Cash Flow'!$7:$7,'Cash Flow'!$8:$8,'Cash Flow'!$9:$9,'Cash Flow'!$10:$10,'Cash Flow'!$11:$11,'Cash Flow'!#REF!,'Cash Flow'!#REF!,'Cash Flow'!#REF!,'Cash Flow'!$13:$13,'Cash Flow'!#REF!,'Cash Flow'!#REF!,'Cash Flow'!#REF!,'Cash Flow'!#REF!,'Cash Flow'!#REF!</definedName>
    <definedName name="QB_DATA_0" localSheetId="3" hidden="1">'PY comparison'!$4:$4,'PY comparison'!$5:$5,'PY comparison'!$6:$6,'PY comparison'!$10:$10,'PY comparison'!$11:$11,'PY comparison'!$12:$12,'PY comparison'!$13:$13,'PY comparison'!$14:$14,'PY comparison'!$15:$15,'PY comparison'!$16:$16</definedName>
    <definedName name="QB_DATA_1" localSheetId="1" hidden="1">'Balance Sheet'!$29:$29,'Balance Sheet'!$30:$30,'Balance Sheet'!$31:$31,'Balance Sheet'!$34:$34,'Balance Sheet'!$35:$35,'Balance Sheet'!$36:$36,'Balance Sheet'!$37:$37,'Balance Sheet'!$44:$44,'Balance Sheet'!$47:$47,'Balance Sheet'!$48:$48,'Balance Sheet'!$49:$49,'Balance Sheet'!$50:$50,'Balance Sheet'!$51:$51,'Balance Sheet'!$52:$52,'Balance Sheet'!$53:$53,'Balance Sheet'!$57:$57</definedName>
    <definedName name="QB_DATA_1" localSheetId="2" hidden="1">'Budget vs Actual'!$28:$28,'Budget vs Actual'!$31:$31,'Budget vs Actual'!$32:$32,'Budget vs Actual'!$33:$33,'Budget vs Actual'!$34:$34,'Budget vs Actual'!$35:$35,'Budget vs Actual'!$36:$36,'Budget vs Actual'!$37:$37,'Budget vs Actual'!$38:$38,'Budget vs Actual'!$41:$41,'Budget vs Actual'!$42:$42,'Budget vs Actual'!$43:$43,'Budget vs Actual'!$44:$44,'Budget vs Actual'!$45:$45,'Budget vs Actual'!$46:$46,'Budget vs Actual'!$47:$47</definedName>
    <definedName name="QB_DATA_1" localSheetId="4" hidden="1">'Cash Flow'!#REF!,'Cash Flow'!#REF!,'Cash Flow'!#REF!,'Cash Flow'!#REF!,'Cash Flow'!#REF!,'Cash Flow'!#REF!,'Cash Flow'!#REF!,'Cash Flow'!#REF!,'Cash Flow'!#REF!,'Cash Flow'!#REF!,'Cash Flow'!#REF!,'Cash Flow'!#REF!,'Cash Flow'!#REF!,'Cash Flow'!#REF!,'Cash Flow'!#REF!,'Cash Flow'!#REF!</definedName>
    <definedName name="QB_DATA_2" localSheetId="1" hidden="1">'Balance Sheet'!$58:$58,'Balance Sheet'!$59:$59,'Balance Sheet'!$60:$60,'Balance Sheet'!$61:$61,'Balance Sheet'!$62:$62,'Balance Sheet'!$63:$63,'Balance Sheet'!$64:$64,'Balance Sheet'!$65:$65,'Balance Sheet'!$66:$66,'Balance Sheet'!$67:$67,'Balance Sheet'!$71:$71,'Balance Sheet'!$72:$72</definedName>
    <definedName name="QB_DATA_2" localSheetId="2" hidden="1">'Budget vs Actual'!$48:$48,'Budget vs Actual'!$49:$49,'Budget vs Actual'!$50:$50,'Budget vs Actual'!$51:$51,'Budget vs Actual'!$52:$52,'Budget vs Actual'!$53:$53,'Budget vs Actual'!$54:$54,'Budget vs Actual'!$55:$55,'Budget vs Actual'!$56:$56,'Budget vs Actual'!$57:$57,'Budget vs Actual'!$60:$60,'Budget vs Actual'!$61:$61,'Budget vs Actual'!$62:$62,'Budget vs Actual'!$63:$63,'Budget vs Actual'!$64:$64,'Budget vs Actual'!$65:$65</definedName>
    <definedName name="QB_DATA_2" localSheetId="4" hidden="1">'Cash Flow'!#REF!,'Cash Flow'!#REF!,'Cash Flow'!#REF!,'Cash Flow'!#REF!,'Cash Flow'!#REF!,'Cash Flow'!#REF!,'Cash Flow'!#REF!,'Cash Flow'!#REF!,'Cash Flow'!#REF!,'Cash Flow'!#REF!,'Cash Flow'!#REF!,'Cash Flow'!#REF!,'Cash Flow'!#REF!,'Cash Flow'!#REF!,'Cash Flow'!#REF!,'Cash Flow'!#REF!</definedName>
    <definedName name="QB_DATA_3" localSheetId="2" hidden="1">'Budget vs Actual'!$66:$66,'Budget vs Actual'!$67:$67,'Budget vs Actual'!$68:$68,'Budget vs Actual'!$71:$71,'Budget vs Actual'!$72:$72,'Budget vs Actual'!$73:$73,'Budget vs Actual'!$74:$74,'Budget vs Actual'!$77:$77,'Budget vs Actual'!$78:$78,'Budget vs Actual'!$79:$79,'Budget vs Actual'!$80:$80,'Budget vs Actual'!$81:$81,'Budget vs Actual'!$82:$82,'Budget vs Actual'!$83:$83,'Budget vs Actual'!$84:$84,'Budget vs Actual'!$85:$85</definedName>
    <definedName name="QB_DATA_3" localSheetId="4" hidden="1">'Cash Flow'!#REF!,'Cash Flow'!#REF!,'Cash Flow'!#REF!,'Cash Flow'!#REF!,'Cash Flow'!#REF!,'Cash Flow'!#REF!,'Cash Flow'!#REF!,'Cash Flow'!#REF!,'Cash Flow'!#REF!,'Cash Flow'!#REF!,'Cash Flow'!#REF!,'Cash Flow'!#REF!,'Cash Flow'!#REF!,'Cash Flow'!#REF!,'Cash Flow'!#REF!,'Cash Flow'!#REF!</definedName>
    <definedName name="QB_DATA_4" localSheetId="2" hidden="1">'Budget vs Actual'!$86:$86,'Budget vs Actual'!$87:$87,'Budget vs Actual'!$88:$88,'Budget vs Actual'!$89:$89</definedName>
    <definedName name="QB_DATA_4" localSheetId="4" hidden="1">'Cash Flow'!#REF!,'Cash Flow'!#REF!,'Cash Flow'!#REF!,'Cash Flow'!#REF!,'Cash Flow'!#REF!,'Cash Flow'!#REF!,'Cash Flow'!#REF!,'Cash Flow'!#REF!,'Cash Flow'!#REF!,'Cash Flow'!#REF!,'Cash Flow'!$16:$16,'Cash Flow'!$17:$17,'Cash Flow'!$20:$20,'Cash Flow'!$21:$21,'Cash Flow'!$22:$22,'Cash Flow'!$23:$23</definedName>
    <definedName name="QB_DATA_5" localSheetId="4" hidden="1">'Cash Flow'!$24:$24,'Cash Flow'!$25:$25,'Cash Flow'!$26:$26,'Cash Flow'!$27:$27,'Cash Flow'!$30:$30</definedName>
    <definedName name="QB_FORMULA_0" localSheetId="1" hidden="1">'Balance Sheet'!$J$6,'Balance Sheet'!$F$7,'Balance Sheet'!$H$7,'Balance Sheet'!$J$7,'Balance Sheet'!$J$9,'Balance Sheet'!$F$10,'Balance Sheet'!$H$10,'Balance Sheet'!$J$10,'Balance Sheet'!$J$12,'Balance Sheet'!$J$13,'Balance Sheet'!$J$14,'Balance Sheet'!$J$15,'Balance Sheet'!$J$16,'Balance Sheet'!$J$17,'Balance Sheet'!$J$18,'Balance Sheet'!$J$19</definedName>
    <definedName name="QB_FORMULA_0" localSheetId="2" hidden="1">'Budget vs Actual'!$J$5,'Budget vs Actual'!$J$6,'Budget vs Actual'!$J$7,'Budget vs Actual'!$J$8,'Budget vs Actual'!$J$9,'Budget vs Actual'!$F$10,'Budget vs Actual'!$H$10,'Budget vs Actual'!$J$10,'Budget vs Actual'!$J$11,'Budget vs Actual'!$J$12,'Budget vs Actual'!$F$13,'Budget vs Actual'!$H$13,'Budget vs Actual'!$J$13,'Budget vs Actual'!$F$14,'Budget vs Actual'!$H$14,'Budget vs Actual'!$J$14</definedName>
    <definedName name="QB_FORMULA_0" localSheetId="4" hidden="1">'Cash Flow'!$F$14,'Cash Flow'!$F$18,'Cash Flow'!$F$28,'Cash Flow'!$F$29,'Cash Flow'!$F$31</definedName>
    <definedName name="QB_FORMULA_0" localSheetId="3" hidden="1">'PY comparison'!$I$4,'PY comparison'!$I$5,'PY comparison'!$I$6,'PY comparison'!$E$7,'PY comparison'!$G$7,'PY comparison'!$I$7,'PY comparison'!$E$8,'PY comparison'!$G$8,'PY comparison'!$I$8,'PY comparison'!$I$10,'PY comparison'!$I$11,'PY comparison'!$I$12,'PY comparison'!$I$13,'PY comparison'!$I$14,'PY comparison'!$I$15,'PY comparison'!$I$16</definedName>
    <definedName name="QB_FORMULA_1" localSheetId="1" hidden="1">'Balance Sheet'!$F$20,'Balance Sheet'!$H$20,'Balance Sheet'!$J$20,'Balance Sheet'!$F$21,'Balance Sheet'!$H$21,'Balance Sheet'!$J$21,'Balance Sheet'!$J$23,'Balance Sheet'!$J$24,'Balance Sheet'!$J$25,'Balance Sheet'!$J$26,'Balance Sheet'!$J$27,'Balance Sheet'!$J$28,'Balance Sheet'!$J$29,'Balance Sheet'!$J$30,'Balance Sheet'!$J$31,'Balance Sheet'!$F$32</definedName>
    <definedName name="QB_FORMULA_1" localSheetId="2" hidden="1">'Budget vs Actual'!$J$17,'Budget vs Actual'!$J$18,'Budget vs Actual'!$J$19,'Budget vs Actual'!$J$20,'Budget vs Actual'!$F$21,'Budget vs Actual'!$H$21,'Budget vs Actual'!$J$21,'Budget vs Actual'!$J$23,'Budget vs Actual'!$J$24,'Budget vs Actual'!$J$25,'Budget vs Actual'!$J$26,'Budget vs Actual'!$J$27,'Budget vs Actual'!$J$28,'Budget vs Actual'!$F$29,'Budget vs Actual'!$H$29,'Budget vs Actual'!$J$29</definedName>
    <definedName name="QB_FORMULA_1" localSheetId="3" hidden="1">'PY comparison'!$E$17,'PY comparison'!$G$17,'PY comparison'!$I$17,'PY comparison'!$E$18,'PY comparison'!$G$18,'PY comparison'!$I$18</definedName>
    <definedName name="QB_FORMULA_2" localSheetId="1" hidden="1">'Balance Sheet'!$H$32,'Balance Sheet'!$J$32,'Balance Sheet'!$J$34,'Balance Sheet'!$J$35,'Balance Sheet'!$J$36,'Balance Sheet'!$J$37,'Balance Sheet'!$F$38,'Balance Sheet'!$H$38,'Balance Sheet'!$J$38,'Balance Sheet'!$F$39,'Balance Sheet'!$H$39,'Balance Sheet'!$J$39,'Balance Sheet'!$J$44,'Balance Sheet'!$F$45,'Balance Sheet'!$H$45,'Balance Sheet'!$J$45</definedName>
    <definedName name="QB_FORMULA_2" localSheetId="2" hidden="1">'Budget vs Actual'!$J$31,'Budget vs Actual'!$J$32,'Budget vs Actual'!$J$33,'Budget vs Actual'!$J$34,'Budget vs Actual'!$J$35,'Budget vs Actual'!$J$36,'Budget vs Actual'!$J$37,'Budget vs Actual'!$J$38,'Budget vs Actual'!$F$39,'Budget vs Actual'!$H$39,'Budget vs Actual'!$J$39,'Budget vs Actual'!$J$41,'Budget vs Actual'!$J$42,'Budget vs Actual'!$J$43,'Budget vs Actual'!$J$44,'Budget vs Actual'!$J$45</definedName>
    <definedName name="QB_FORMULA_3" localSheetId="1" hidden="1">'Balance Sheet'!$J$47,'Balance Sheet'!$J$48,'Balance Sheet'!$J$49,'Balance Sheet'!$J$50,'Balance Sheet'!$J$51,'Balance Sheet'!$J$52,'Balance Sheet'!$J$53,'Balance Sheet'!$F$54,'Balance Sheet'!$H$54,'Balance Sheet'!$J$54,'Balance Sheet'!$F$55,'Balance Sheet'!$H$55,'Balance Sheet'!$J$55,'Balance Sheet'!$J$57,'Balance Sheet'!$J$58,'Balance Sheet'!$J$59</definedName>
    <definedName name="QB_FORMULA_3" localSheetId="2" hidden="1">'Budget vs Actual'!$J$46,'Budget vs Actual'!$J$47,'Budget vs Actual'!$J$48,'Budget vs Actual'!$J$49,'Budget vs Actual'!$J$50,'Budget vs Actual'!$J$51,'Budget vs Actual'!$J$52,'Budget vs Actual'!$J$53,'Budget vs Actual'!$J$54,'Budget vs Actual'!$J$55,'Budget vs Actual'!$J$56,'Budget vs Actual'!$J$57,'Budget vs Actual'!$F$58,'Budget vs Actual'!$H$58,'Budget vs Actual'!$J$58,'Budget vs Actual'!$J$60</definedName>
    <definedName name="QB_FORMULA_4" localSheetId="1" hidden="1">'Balance Sheet'!$J$60,'Balance Sheet'!$J$61,'Balance Sheet'!$J$62,'Balance Sheet'!$J$63,'Balance Sheet'!$J$64,'Balance Sheet'!$J$65,'Balance Sheet'!$J$66,'Balance Sheet'!$J$67,'Balance Sheet'!$F$68,'Balance Sheet'!$H$68,'Balance Sheet'!$J$68,'Balance Sheet'!$F$69,'Balance Sheet'!$H$69,'Balance Sheet'!$J$69,'Balance Sheet'!$J$71,'Balance Sheet'!$J$72</definedName>
    <definedName name="QB_FORMULA_4" localSheetId="2" hidden="1">'Budget vs Actual'!$J$61,'Budget vs Actual'!$J$62,'Budget vs Actual'!$J$63,'Budget vs Actual'!$J$64,'Budget vs Actual'!$J$65,'Budget vs Actual'!$J$66,'Budget vs Actual'!$J$67,'Budget vs Actual'!$J$68,'Budget vs Actual'!$F$69,'Budget vs Actual'!$H$69,'Budget vs Actual'!$J$69,'Budget vs Actual'!$J$71,'Budget vs Actual'!$J$72,'Budget vs Actual'!$J$73,'Budget vs Actual'!$J$74,'Budget vs Actual'!$F$75</definedName>
    <definedName name="QB_FORMULA_5" localSheetId="1" hidden="1">'Balance Sheet'!$F$73,'Balance Sheet'!$H$73,'Balance Sheet'!$J$73,'Balance Sheet'!$F$74,'Balance Sheet'!$H$74,'Balance Sheet'!$J$74</definedName>
    <definedName name="QB_FORMULA_5" localSheetId="2" hidden="1">'Budget vs Actual'!$H$75,'Budget vs Actual'!$J$75,'Budget vs Actual'!$J$77,'Budget vs Actual'!$J$78,'Budget vs Actual'!$J$79,'Budget vs Actual'!$J$80,'Budget vs Actual'!$J$81,'Budget vs Actual'!$J$82,'Budget vs Actual'!$J$83,'Budget vs Actual'!$J$84,'Budget vs Actual'!$J$85,'Budget vs Actual'!$J$86,'Budget vs Actual'!$J$87,'Budget vs Actual'!$J$88,'Budget vs Actual'!$J$89,'Budget vs Actual'!$F$90</definedName>
    <definedName name="QB_FORMULA_6" localSheetId="2" hidden="1">'Budget vs Actual'!$H$90,'Budget vs Actual'!$J$90,'Budget vs Actual'!$F$91,'Budget vs Actual'!$H$91,'Budget vs Actual'!$J$91,'Budget vs Actual'!$F$92,'Budget vs Actual'!$H$92,'Budget vs Actual'!$J$92</definedName>
    <definedName name="QB_ROW_1" localSheetId="1" hidden="1">'Balance Sheet'!$A$3</definedName>
    <definedName name="QB_ROW_10031" localSheetId="1" hidden="1">'Balance Sheet'!$D$43</definedName>
    <definedName name="QB_ROW_1011" localSheetId="1" hidden="1">'Balance Sheet'!$B$4</definedName>
    <definedName name="QB_ROW_10331" localSheetId="1" hidden="1">'Balance Sheet'!$D$45</definedName>
    <definedName name="QB_ROW_105230" localSheetId="4" hidden="1">'Cash Flow'!#REF!</definedName>
    <definedName name="QB_ROW_106230" localSheetId="4" hidden="1">'Cash Flow'!#REF!</definedName>
    <definedName name="QB_ROW_117230" localSheetId="4" hidden="1">'Cash Flow'!#REF!</definedName>
    <definedName name="QB_ROW_12031" localSheetId="1" hidden="1">'Balance Sheet'!$D$46</definedName>
    <definedName name="QB_ROW_122240" localSheetId="2" hidden="1">'Budget vs Actual'!$E$17</definedName>
    <definedName name="QB_ROW_12331" localSheetId="1" hidden="1">'Balance Sheet'!$D$54</definedName>
    <definedName name="QB_ROW_125240" localSheetId="2" hidden="1">'Budget vs Actual'!$E$18</definedName>
    <definedName name="QB_ROW_128230" localSheetId="4" hidden="1">'Cash Flow'!#REF!</definedName>
    <definedName name="QB_ROW_129240" localSheetId="2" hidden="1">'Budget vs Actual'!$E$19</definedName>
    <definedName name="QB_ROW_13021" localSheetId="1" hidden="1">'Balance Sheet'!$C$56</definedName>
    <definedName name="QB_ROW_130240" localSheetId="2" hidden="1">'Budget vs Actual'!$E$20</definedName>
    <definedName name="QB_ROW_1311" localSheetId="1" hidden="1">'Balance Sheet'!$B$21</definedName>
    <definedName name="QB_ROW_13321" localSheetId="1" hidden="1">'Balance Sheet'!$C$68</definedName>
    <definedName name="QB_ROW_133240" localSheetId="2" hidden="1">'Budget vs Actual'!$E$23</definedName>
    <definedName name="QB_ROW_138240" localSheetId="2" hidden="1">'Budget vs Actual'!$E$24</definedName>
    <definedName name="QB_ROW_14011" localSheetId="1" hidden="1">'Balance Sheet'!$B$70</definedName>
    <definedName name="QB_ROW_142030" localSheetId="2" hidden="1">'Budget vs Actual'!$D$22</definedName>
    <definedName name="QB_ROW_142330" localSheetId="2" hidden="1">'Budget vs Actual'!$D$29</definedName>
    <definedName name="QB_ROW_142330" localSheetId="3" hidden="1">'PY comparison'!$D$11</definedName>
    <definedName name="QB_ROW_143030" localSheetId="2" hidden="1">'Budget vs Actual'!$D$16</definedName>
    <definedName name="QB_ROW_14311" localSheetId="1" hidden="1">'Balance Sheet'!$B$73</definedName>
    <definedName name="QB_ROW_143330" localSheetId="2" hidden="1">'Budget vs Actual'!$D$21</definedName>
    <definedName name="QB_ROW_143330" localSheetId="3" hidden="1">'PY comparison'!$D$10</definedName>
    <definedName name="QB_ROW_145240" localSheetId="2" hidden="1">'Budget vs Actual'!$E$44</definedName>
    <definedName name="QB_ROW_149230" localSheetId="4" hidden="1">'Cash Flow'!#REF!</definedName>
    <definedName name="QB_ROW_150240" localSheetId="2" hidden="1">'Budget vs Actual'!$E$45</definedName>
    <definedName name="QB_ROW_153240" localSheetId="2" hidden="1">'Budget vs Actual'!$E$51</definedName>
    <definedName name="QB_ROW_154240" localSheetId="2" hidden="1">'Budget vs Actual'!$E$53</definedName>
    <definedName name="QB_ROW_156030" localSheetId="2" hidden="1">'Budget vs Actual'!$D$76</definedName>
    <definedName name="QB_ROW_156330" localSheetId="2" hidden="1">'Budget vs Actual'!$D$90</definedName>
    <definedName name="QB_ROW_156330" localSheetId="3" hidden="1">'PY comparison'!$D$16</definedName>
    <definedName name="QB_ROW_157240" localSheetId="2" hidden="1">'Budget vs Actual'!$E$25</definedName>
    <definedName name="QB_ROW_159240" localSheetId="2" hidden="1">'Budget vs Actual'!$E$27</definedName>
    <definedName name="QB_ROW_161240" localSheetId="2" hidden="1">'Budget vs Actual'!$E$28</definedName>
    <definedName name="QB_ROW_163030" localSheetId="2" hidden="1">'Budget vs Actual'!$D$59</definedName>
    <definedName name="QB_ROW_163330" localSheetId="2" hidden="1">'Budget vs Actual'!$D$69</definedName>
    <definedName name="QB_ROW_163330" localSheetId="3" hidden="1">'PY comparison'!$D$14</definedName>
    <definedName name="QB_ROW_164240" localSheetId="2" hidden="1">'Budget vs Actual'!$E$60</definedName>
    <definedName name="QB_ROW_165240" localSheetId="2" hidden="1">'Budget vs Actual'!$E$63</definedName>
    <definedName name="QB_ROW_166240" localSheetId="2" hidden="1">'Budget vs Actual'!$E$65</definedName>
    <definedName name="QB_ROW_170240" localSheetId="2" hidden="1">'Budget vs Actual'!$E$66</definedName>
    <definedName name="QB_ROW_17221" localSheetId="1" hidden="1">'Balance Sheet'!$C$72</definedName>
    <definedName name="QB_ROW_17231" localSheetId="4" hidden="1">'Cash Flow'!$D$3</definedName>
    <definedName name="QB_ROW_176240" localSheetId="2" hidden="1">'Budget vs Actual'!$E$47</definedName>
    <definedName name="QB_ROW_177240" localSheetId="2" hidden="1">'Budget vs Actual'!$E$41</definedName>
    <definedName name="QB_ROW_178240" localSheetId="2" hidden="1">'Budget vs Actual'!$E$42</definedName>
    <definedName name="QB_ROW_179230" localSheetId="1" hidden="1">'Balance Sheet'!$D$19</definedName>
    <definedName name="QB_ROW_182240" localSheetId="2" hidden="1">'Budget vs Actual'!$E$26</definedName>
    <definedName name="QB_ROW_18301" localSheetId="2" hidden="1">'Budget vs Actual'!$A$92</definedName>
    <definedName name="QB_ROW_18301" localSheetId="3" hidden="1">'PY comparison'!$A$18</definedName>
    <definedName name="QB_ROW_184240" localSheetId="2" hidden="1">'Budget vs Actual'!$E$73</definedName>
    <definedName name="QB_ROW_186240" localSheetId="2" hidden="1">'Budget vs Actual'!$E$89</definedName>
    <definedName name="QB_ROW_189240" localSheetId="2" hidden="1">'Budget vs Actual'!$E$86</definedName>
    <definedName name="QB_ROW_190330" localSheetId="2" hidden="1">'Budget vs Actual'!$D$12</definedName>
    <definedName name="QB_ROW_190330" localSheetId="3" hidden="1">'PY comparison'!$D$6</definedName>
    <definedName name="QB_ROW_193030" localSheetId="2" hidden="1">'Budget vs Actual'!$D$70</definedName>
    <definedName name="QB_ROW_193330" localSheetId="2" hidden="1">'Budget vs Actual'!$D$75</definedName>
    <definedName name="QB_ROW_193330" localSheetId="3" hidden="1">'PY comparison'!$D$15</definedName>
    <definedName name="QB_ROW_194240" localSheetId="2" hidden="1">'Budget vs Actual'!$E$78</definedName>
    <definedName name="QB_ROW_195240" localSheetId="2" hidden="1">'Budget vs Actual'!$E$82</definedName>
    <definedName name="QB_ROW_196340" localSheetId="2" hidden="1">'Budget vs Actual'!$E$57</definedName>
    <definedName name="QB_ROW_197030" localSheetId="2" hidden="1">'Budget vs Actual'!$D$40</definedName>
    <definedName name="QB_ROW_197330" localSheetId="2" hidden="1">'Budget vs Actual'!$D$58</definedName>
    <definedName name="QB_ROW_197330" localSheetId="3" hidden="1">'PY comparison'!$D$13</definedName>
    <definedName name="QB_ROW_20022" localSheetId="2" hidden="1">'Budget vs Actual'!$C$3</definedName>
    <definedName name="QB_ROW_20022" localSheetId="3" hidden="1">'PY comparison'!$C$3</definedName>
    <definedName name="QB_ROW_200230" localSheetId="1" hidden="1">'Balance Sheet'!$D$65</definedName>
    <definedName name="QB_ROW_200230" localSheetId="4" hidden="1">'Cash Flow'!$D$27</definedName>
    <definedName name="QB_ROW_201240" localSheetId="2" hidden="1">'Budget vs Actual'!$E$87</definedName>
    <definedName name="QB_ROW_2021" localSheetId="1" hidden="1">'Balance Sheet'!$C$5</definedName>
    <definedName name="QB_ROW_202240" localSheetId="2" hidden="1">'Budget vs Actual'!$E$79</definedName>
    <definedName name="QB_ROW_20322" localSheetId="2" hidden="1">'Budget vs Actual'!$C$13</definedName>
    <definedName name="QB_ROW_20322" localSheetId="3" hidden="1">'PY comparison'!$C$7</definedName>
    <definedName name="QB_ROW_205230" localSheetId="4" hidden="1">'Cash Flow'!#REF!</definedName>
    <definedName name="QB_ROW_208240" localSheetId="2" hidden="1">'Budget vs Actual'!$E$56</definedName>
    <definedName name="QB_ROW_209240" localSheetId="2" hidden="1">'Budget vs Actual'!$E$88</definedName>
    <definedName name="QB_ROW_21022" localSheetId="2" hidden="1">'Budget vs Actual'!$C$15</definedName>
    <definedName name="QB_ROW_21022" localSheetId="3" hidden="1">'PY comparison'!$C$9</definedName>
    <definedName name="QB_ROW_211240" localSheetId="2" hidden="1">'Budget vs Actual'!$E$85</definedName>
    <definedName name="QB_ROW_212030" localSheetId="2" hidden="1">'Budget vs Actual'!$D$4</definedName>
    <definedName name="QB_ROW_212330" localSheetId="2" hidden="1">'Budget vs Actual'!$D$10</definedName>
    <definedName name="QB_ROW_212330" localSheetId="3" hidden="1">'PY comparison'!$D$4</definedName>
    <definedName name="QB_ROW_21322" localSheetId="2" hidden="1">'Budget vs Actual'!$C$91</definedName>
    <definedName name="QB_ROW_21322" localSheetId="3" hidden="1">'PY comparison'!$C$17</definedName>
    <definedName name="QB_ROW_213240" localSheetId="2" hidden="1">'Budget vs Actual'!$E$55</definedName>
    <definedName name="QB_ROW_2321" localSheetId="1" hidden="1">'Balance Sheet'!$C$7</definedName>
    <definedName name="QB_ROW_233330" localSheetId="1" hidden="1">'Balance Sheet'!$D$6</definedName>
    <definedName name="QB_ROW_235230" localSheetId="4" hidden="1">'Cash Flow'!#REF!</definedName>
    <definedName name="QB_ROW_236240" localSheetId="2" hidden="1">'Budget vs Actual'!$E$71</definedName>
    <definedName name="QB_ROW_237240" localSheetId="2" hidden="1">'Budget vs Actual'!$E$72</definedName>
    <definedName name="QB_ROW_238240" localSheetId="4" hidden="1">'Cash Flow'!#REF!</definedName>
    <definedName name="QB_ROW_28230" localSheetId="1" hidden="1">'Balance Sheet'!$D$15</definedName>
    <definedName name="QB_ROW_301" localSheetId="1" hidden="1">'Balance Sheet'!$A$39</definedName>
    <definedName name="QB_ROW_3021" localSheetId="1" hidden="1">'Balance Sheet'!$C$8</definedName>
    <definedName name="QB_ROW_305230" localSheetId="4" hidden="1">'Cash Flow'!#REF!</definedName>
    <definedName name="QB_ROW_308230" localSheetId="4" hidden="1">'Cash Flow'!#REF!</definedName>
    <definedName name="QB_ROW_314240" localSheetId="2" hidden="1">'Budget vs Actual'!$E$80</definedName>
    <definedName name="QB_ROW_326240" localSheetId="1" hidden="1">'Balance Sheet'!$E$52</definedName>
    <definedName name="QB_ROW_328230" localSheetId="1" hidden="1">'Balance Sheet'!$D$16</definedName>
    <definedName name="QB_ROW_329220" localSheetId="1" hidden="1">'Balance Sheet'!$C$23</definedName>
    <definedName name="QB_ROW_330220" localSheetId="1" hidden="1">'Balance Sheet'!$C$24</definedName>
    <definedName name="QB_ROW_3321" localSheetId="1" hidden="1">'Balance Sheet'!$C$10</definedName>
    <definedName name="QB_ROW_33220" localSheetId="1" hidden="1">'Balance Sheet'!$C$71</definedName>
    <definedName name="QB_ROW_334240" localSheetId="2" hidden="1">'Budget vs Actual'!$E$54</definedName>
    <definedName name="QB_ROW_335240" localSheetId="2" hidden="1">'Budget vs Actual'!$E$83</definedName>
    <definedName name="QB_ROW_34240" localSheetId="2" hidden="1">'Budget vs Actual'!$E$81</definedName>
    <definedName name="QB_ROW_343340" localSheetId="1" hidden="1">'Balance Sheet'!$E$48</definedName>
    <definedName name="QB_ROW_35240" localSheetId="2" hidden="1">'Budget vs Actual'!$E$74</definedName>
    <definedName name="QB_ROW_360240" localSheetId="2" hidden="1">'Budget vs Actual'!$E$84</definedName>
    <definedName name="QB_ROW_364240" localSheetId="2" hidden="1">'Budget vs Actual'!$E$48</definedName>
    <definedName name="QB_ROW_380330" localSheetId="2" hidden="1">'Budget vs Actual'!$D$11</definedName>
    <definedName name="QB_ROW_380330" localSheetId="3" hidden="1">'PY comparison'!$D$5</definedName>
    <definedName name="QB_ROW_394230" localSheetId="1" hidden="1">'Balance Sheet'!$D$64</definedName>
    <definedName name="QB_ROW_397220" localSheetId="1" hidden="1">'Balance Sheet'!$C$36</definedName>
    <definedName name="QB_ROW_397230" localSheetId="4" hidden="1">'Cash Flow'!$D$16</definedName>
    <definedName name="QB_ROW_398230" localSheetId="1" hidden="1">'Balance Sheet'!$D$17</definedName>
    <definedName name="QB_ROW_399230" localSheetId="1" hidden="1">'Balance Sheet'!$D$13</definedName>
    <definedName name="QB_ROW_399240" localSheetId="4" hidden="1">'Cash Flow'!$E$8</definedName>
    <definedName name="QB_ROW_401220" localSheetId="1" hidden="1">'Balance Sheet'!$C$35</definedName>
    <definedName name="QB_ROW_4021" localSheetId="1" hidden="1">'Balance Sheet'!$C$11</definedName>
    <definedName name="QB_ROW_403220" localSheetId="1" hidden="1">'Balance Sheet'!$C$37</definedName>
    <definedName name="QB_ROW_403230" localSheetId="4" hidden="1">'Cash Flow'!$D$17</definedName>
    <definedName name="QB_ROW_409240" localSheetId="2" hidden="1">'Budget vs Actual'!$E$67</definedName>
    <definedName name="QB_ROW_423230" localSheetId="4" hidden="1">'Cash Flow'!#REF!</definedName>
    <definedName name="QB_ROW_4321" localSheetId="1" hidden="1">'Balance Sheet'!$C$20</definedName>
    <definedName name="QB_ROW_454240" localSheetId="2" hidden="1">'Budget vs Actual'!$E$6</definedName>
    <definedName name="QB_ROW_455240" localSheetId="2" hidden="1">'Budget vs Actual'!$E$7</definedName>
    <definedName name="QB_ROW_456240" localSheetId="2" hidden="1">'Budget vs Actual'!$E$8</definedName>
    <definedName name="QB_ROW_463230" localSheetId="4" hidden="1">'Cash Flow'!#REF!</definedName>
    <definedName name="QB_ROW_472240" localSheetId="2" hidden="1">'Budget vs Actual'!$E$62</definedName>
    <definedName name="QB_ROW_479240" localSheetId="1" hidden="1">'Balance Sheet'!$E$51</definedName>
    <definedName name="QB_ROW_489230" localSheetId="1" hidden="1">'Balance Sheet'!$D$58</definedName>
    <definedName name="QB_ROW_489230" localSheetId="4" hidden="1">'Cash Flow'!$D$21</definedName>
    <definedName name="QB_ROW_497230" localSheetId="4" hidden="1">'Cash Flow'!#REF!</definedName>
    <definedName name="QB_ROW_498240" localSheetId="2" hidden="1">'Budget vs Actual'!$E$46</definedName>
    <definedName name="QB_ROW_501021" localSheetId="4" hidden="1">'Cash Flow'!$C$2</definedName>
    <definedName name="QB_ROW_5011" localSheetId="1" hidden="1">'Balance Sheet'!$B$22</definedName>
    <definedName name="QB_ROW_501321" localSheetId="4" hidden="1">'Cash Flow'!$C$14</definedName>
    <definedName name="QB_ROW_502021" localSheetId="4" hidden="1">'Cash Flow'!$C$15</definedName>
    <definedName name="QB_ROW_502321" localSheetId="4" hidden="1">'Cash Flow'!$C$18</definedName>
    <definedName name="QB_ROW_503021" localSheetId="4" hidden="1">'Cash Flow'!$C$19</definedName>
    <definedName name="QB_ROW_503321" localSheetId="4" hidden="1">'Cash Flow'!$C$28</definedName>
    <definedName name="QB_ROW_504031" localSheetId="4" hidden="1">'Cash Flow'!$D$4</definedName>
    <definedName name="QB_ROW_505031" localSheetId="4" hidden="1">'Cash Flow'!$D$5</definedName>
    <definedName name="QB_ROW_511230" localSheetId="4" hidden="1">'Cash Flow'!#REF!</definedName>
    <definedName name="QB_ROW_511301" localSheetId="4" hidden="1">'Cash Flow'!$A$31</definedName>
    <definedName name="QB_ROW_512311" localSheetId="4" hidden="1">'Cash Flow'!$B$29</definedName>
    <definedName name="QB_ROW_513211" localSheetId="4" hidden="1">'Cash Flow'!$B$30</definedName>
    <definedName name="QB_ROW_514230" localSheetId="1" hidden="1">'Balance Sheet'!$D$59</definedName>
    <definedName name="QB_ROW_514230" localSheetId="4" hidden="1">'Cash Flow'!$D$22</definedName>
    <definedName name="QB_ROW_5240" localSheetId="2" hidden="1">'Budget vs Actual'!$E$9</definedName>
    <definedName name="QB_ROW_5311" localSheetId="1" hidden="1">'Balance Sheet'!$B$32</definedName>
    <definedName name="QB_ROW_531240" localSheetId="2" hidden="1">'Budget vs Actual'!$E$61</definedName>
    <definedName name="QB_ROW_536230" localSheetId="1" hidden="1">'Balance Sheet'!$D$67</definedName>
    <definedName name="QB_ROW_540240" localSheetId="1" hidden="1">'Balance Sheet'!$E$47</definedName>
    <definedName name="QB_ROW_540240" localSheetId="4" hidden="1">'Cash Flow'!$E$10</definedName>
    <definedName name="QB_ROW_567230" localSheetId="4" hidden="1">'Cash Flow'!#REF!</definedName>
    <definedName name="QB_ROW_572230" localSheetId="4" hidden="1">'Cash Flow'!#REF!</definedName>
    <definedName name="QB_ROW_573230" localSheetId="4" hidden="1">'Cash Flow'!#REF!</definedName>
    <definedName name="QB_ROW_574230" localSheetId="4" hidden="1">'Cash Flow'!#REF!</definedName>
    <definedName name="QB_ROW_587230" localSheetId="4" hidden="1">'Cash Flow'!#REF!</definedName>
    <definedName name="QB_ROW_588230" localSheetId="4" hidden="1">'Cash Flow'!#REF!</definedName>
    <definedName name="QB_ROW_592240" localSheetId="2" hidden="1">'Budget vs Actual'!$E$43</definedName>
    <definedName name="QB_ROW_598240" localSheetId="1" hidden="1">'Balance Sheet'!$E$50</definedName>
    <definedName name="QB_ROW_6011" localSheetId="1" hidden="1">'Balance Sheet'!$B$33</definedName>
    <definedName name="QB_ROW_603230" localSheetId="4" hidden="1">'Cash Flow'!#REF!</definedName>
    <definedName name="QB_ROW_604230" localSheetId="4" hidden="1">'Cash Flow'!#REF!</definedName>
    <definedName name="QB_ROW_605230" localSheetId="4" hidden="1">'Cash Flow'!#REF!</definedName>
    <definedName name="QB_ROW_615230" localSheetId="4" hidden="1">'Cash Flow'!#REF!</definedName>
    <definedName name="QB_ROW_626230" localSheetId="4" hidden="1">'Cash Flow'!#REF!</definedName>
    <definedName name="QB_ROW_627230" localSheetId="4" hidden="1">'Cash Flow'!#REF!</definedName>
    <definedName name="QB_ROW_6311" localSheetId="1" hidden="1">'Balance Sheet'!$B$38</definedName>
    <definedName name="QB_ROW_635230" localSheetId="4" hidden="1">'Cash Flow'!#REF!</definedName>
    <definedName name="QB_ROW_637230" localSheetId="4" hidden="1">'Cash Flow'!#REF!</definedName>
    <definedName name="QB_ROW_638230" localSheetId="4" hidden="1">'Cash Flow'!#REF!</definedName>
    <definedName name="QB_ROW_64230" localSheetId="4" hidden="1">'Cash Flow'!#REF!</definedName>
    <definedName name="QB_ROW_649230" localSheetId="4" hidden="1">'Cash Flow'!#REF!</definedName>
    <definedName name="QB_ROW_650230" localSheetId="4" hidden="1">'Cash Flow'!#REF!</definedName>
    <definedName name="QB_ROW_654230" localSheetId="4" hidden="1">'Cash Flow'!#REF!</definedName>
    <definedName name="QB_ROW_659230" localSheetId="4" hidden="1">'Cash Flow'!#REF!</definedName>
    <definedName name="QB_ROW_663230" localSheetId="4" hidden="1">'Cash Flow'!#REF!</definedName>
    <definedName name="QB_ROW_66340" localSheetId="1" hidden="1">'Balance Sheet'!$E$49</definedName>
    <definedName name="QB_ROW_68240" localSheetId="4" hidden="1">'Cash Flow'!$E$7</definedName>
    <definedName name="QB_ROW_68330" localSheetId="1" hidden="1">'Balance Sheet'!$D$12</definedName>
    <definedName name="QB_ROW_686230" localSheetId="4" hidden="1">'Cash Flow'!#REF!</definedName>
    <definedName name="QB_ROW_687230" localSheetId="4" hidden="1">'Cash Flow'!#REF!</definedName>
    <definedName name="QB_ROW_692230" localSheetId="4" hidden="1">'Cash Flow'!#REF!</definedName>
    <definedName name="QB_ROW_7001" localSheetId="1" hidden="1">'Balance Sheet'!$A$40</definedName>
    <definedName name="QB_ROW_700230" localSheetId="4" hidden="1">'Cash Flow'!#REF!</definedName>
    <definedName name="QB_ROW_701230" localSheetId="4" hidden="1">'Cash Flow'!#REF!</definedName>
    <definedName name="QB_ROW_702230" localSheetId="4" hidden="1">'Cash Flow'!#REF!</definedName>
    <definedName name="QB_ROW_705230" localSheetId="4" hidden="1">'Cash Flow'!#REF!</definedName>
    <definedName name="QB_ROW_717230" localSheetId="4" hidden="1">'Cash Flow'!#REF!</definedName>
    <definedName name="QB_ROW_727230" localSheetId="1" hidden="1">'Balance Sheet'!$D$63</definedName>
    <definedName name="QB_ROW_727230" localSheetId="4" hidden="1">'Cash Flow'!$D$26</definedName>
    <definedName name="QB_ROW_729230" localSheetId="4" hidden="1">'Cash Flow'!#REF!</definedName>
    <definedName name="QB_ROW_7301" localSheetId="1" hidden="1">'Balance Sheet'!$A$74</definedName>
    <definedName name="QB_ROW_731230" localSheetId="4" hidden="1">'Cash Flow'!#REF!</definedName>
    <definedName name="QB_ROW_741230" localSheetId="4" hidden="1">'Cash Flow'!#REF!</definedName>
    <definedName name="QB_ROW_743240" localSheetId="1" hidden="1">'Balance Sheet'!$E$53</definedName>
    <definedName name="QB_ROW_743240" localSheetId="4" hidden="1">'Cash Flow'!$E$13</definedName>
    <definedName name="QB_ROW_746230" localSheetId="4" hidden="1">'Cash Flow'!#REF!</definedName>
    <definedName name="QB_ROW_753230" localSheetId="4" hidden="1">'Cash Flow'!#REF!</definedName>
    <definedName name="QB_ROW_757220" localSheetId="1" hidden="1">'Balance Sheet'!$C$25</definedName>
    <definedName name="QB_ROW_759220" localSheetId="1" hidden="1">'Balance Sheet'!$C$30</definedName>
    <definedName name="QB_ROW_760230" localSheetId="1" hidden="1">'Balance Sheet'!$D$18</definedName>
    <definedName name="QB_ROW_76220" localSheetId="1" hidden="1">'Balance Sheet'!$C$26</definedName>
    <definedName name="QB_ROW_767230" localSheetId="4" hidden="1">'Cash Flow'!#REF!</definedName>
    <definedName name="QB_ROW_768240" localSheetId="2" hidden="1">'Budget vs Actual'!$E$49</definedName>
    <definedName name="QB_ROW_769240" localSheetId="2" hidden="1">'Budget vs Actual'!$E$52</definedName>
    <definedName name="QB_ROW_777230" localSheetId="4" hidden="1">'Cash Flow'!#REF!</definedName>
    <definedName name="QB_ROW_778240" localSheetId="2" hidden="1">'Budget vs Actual'!$E$64</definedName>
    <definedName name="QB_ROW_779240" localSheetId="2" hidden="1">'Budget vs Actual'!$E$77</definedName>
    <definedName name="QB_ROW_781230" localSheetId="4" hidden="1">'Cash Flow'!#REF!</definedName>
    <definedName name="QB_ROW_78220" localSheetId="1" hidden="1">'Balance Sheet'!$C$27</definedName>
    <definedName name="QB_ROW_788230" localSheetId="1" hidden="1">'Balance Sheet'!$D$62</definedName>
    <definedName name="QB_ROW_788230" localSheetId="4" hidden="1">'Cash Flow'!$D$25</definedName>
    <definedName name="QB_ROW_790230" localSheetId="4" hidden="1">'Cash Flow'!#REF!</definedName>
    <definedName name="QB_ROW_79220" localSheetId="1" hidden="1">'Balance Sheet'!$C$31</definedName>
    <definedName name="QB_ROW_794230" localSheetId="4" hidden="1">'Cash Flow'!#REF!</definedName>
    <definedName name="QB_ROW_798230" localSheetId="4" hidden="1">'Cash Flow'!#REF!</definedName>
    <definedName name="QB_ROW_8011" localSheetId="1" hidden="1">'Balance Sheet'!$B$41</definedName>
    <definedName name="QB_ROW_80220" localSheetId="1" hidden="1">'Balance Sheet'!$C$28</definedName>
    <definedName name="QB_ROW_802230" localSheetId="1" hidden="1">'Balance Sheet'!$D$57</definedName>
    <definedName name="QB_ROW_802230" localSheetId="4" hidden="1">'Cash Flow'!$D$20</definedName>
    <definedName name="QB_ROW_803230" localSheetId="4" hidden="1">'Cash Flow'!#REF!</definedName>
    <definedName name="QB_ROW_804230" localSheetId="4" hidden="1">'Cash Flow'!#REF!</definedName>
    <definedName name="QB_ROW_808240" localSheetId="2" hidden="1">'Budget vs Actual'!$E$35</definedName>
    <definedName name="QB_ROW_811230" localSheetId="1" hidden="1">'Balance Sheet'!$D$66</definedName>
    <definedName name="QB_ROW_813240" localSheetId="2" hidden="1">'Budget vs Actual'!$E$50</definedName>
    <definedName name="QB_ROW_822230" localSheetId="4" hidden="1">'Cash Flow'!#REF!</definedName>
    <definedName name="QB_ROW_823230" localSheetId="4" hidden="1">'Cash Flow'!#REF!</definedName>
    <definedName name="QB_ROW_824230" localSheetId="1" hidden="1">'Balance Sheet'!$D$60</definedName>
    <definedName name="QB_ROW_824230" localSheetId="4" hidden="1">'Cash Flow'!$D$23</definedName>
    <definedName name="QB_ROW_825030" localSheetId="2" hidden="1">'Budget vs Actual'!$D$30</definedName>
    <definedName name="QB_ROW_825330" localSheetId="2" hidden="1">'Budget vs Actual'!$D$39</definedName>
    <definedName name="QB_ROW_825330" localSheetId="3" hidden="1">'PY comparison'!$D$12</definedName>
    <definedName name="QB_ROW_826240" localSheetId="2" hidden="1">'Budget vs Actual'!$E$31</definedName>
    <definedName name="QB_ROW_827240" localSheetId="2" hidden="1">'Budget vs Actual'!$E$32</definedName>
    <definedName name="QB_ROW_828240" localSheetId="2" hidden="1">'Budget vs Actual'!$E$34</definedName>
    <definedName name="QB_ROW_829240" localSheetId="2" hidden="1">'Budget vs Actual'!$E$36</definedName>
    <definedName name="QB_ROW_830240" localSheetId="2" hidden="1">'Budget vs Actual'!$E$37</definedName>
    <definedName name="QB_ROW_8311" localSheetId="1" hidden="1">'Balance Sheet'!$B$69</definedName>
    <definedName name="QB_ROW_83220" localSheetId="1" hidden="1">'Balance Sheet'!$C$29</definedName>
    <definedName name="QB_ROW_835230" localSheetId="1" hidden="1">'Balance Sheet'!$D$61</definedName>
    <definedName name="QB_ROW_835230" localSheetId="4" hidden="1">'Cash Flow'!$D$24</definedName>
    <definedName name="QB_ROW_84230" localSheetId="1" hidden="1">'Balance Sheet'!$D$14</definedName>
    <definedName name="QB_ROW_844240" localSheetId="2" hidden="1">'Budget vs Actual'!$E$38</definedName>
    <definedName name="QB_ROW_846240" localSheetId="4" hidden="1">'Cash Flow'!#REF!</definedName>
    <definedName name="QB_ROW_849230" localSheetId="4" hidden="1">'Cash Flow'!#REF!</definedName>
    <definedName name="QB_ROW_850230" localSheetId="4" hidden="1">'Cash Flow'!#REF!</definedName>
    <definedName name="QB_ROW_851240" localSheetId="2" hidden="1">'Budget vs Actual'!$E$68</definedName>
    <definedName name="QB_ROW_852230" localSheetId="4" hidden="1">'Cash Flow'!#REF!</definedName>
    <definedName name="QB_ROW_85230" localSheetId="4" hidden="1">'Cash Flow'!#REF!</definedName>
    <definedName name="QB_ROW_853230" localSheetId="4" hidden="1">'Cash Flow'!#REF!</definedName>
    <definedName name="QB_ROW_856240" localSheetId="2" hidden="1">'Budget vs Actual'!$E$33</definedName>
    <definedName name="QB_ROW_86230" localSheetId="4" hidden="1">'Cash Flow'!$E$12</definedName>
    <definedName name="QB_ROW_86311" localSheetId="2" hidden="1">'Budget vs Actual'!$B$14</definedName>
    <definedName name="QB_ROW_86311" localSheetId="3" hidden="1">'PY comparison'!$B$8</definedName>
    <definedName name="QB_ROW_86320" localSheetId="1" hidden="1">'Balance Sheet'!$C$34</definedName>
    <definedName name="QB_ROW_88230" localSheetId="1" hidden="1">'Balance Sheet'!$D$9</definedName>
    <definedName name="QB_ROW_88240" localSheetId="4" hidden="1">'Cash Flow'!$E$6</definedName>
    <definedName name="QB_ROW_89240" localSheetId="1" hidden="1">'Balance Sheet'!$E$44</definedName>
    <definedName name="QB_ROW_89240" localSheetId="4" hidden="1">'Cash Flow'!$E$9</definedName>
    <definedName name="QB_ROW_9021" localSheetId="1" hidden="1">'Balance Sheet'!$C$42</definedName>
    <definedName name="QB_ROW_91240" localSheetId="4" hidden="1">'Cash Flow'!$E$11</definedName>
    <definedName name="QB_ROW_9321" localSheetId="1" hidden="1">'Balance Sheet'!$C$55</definedName>
    <definedName name="QB_ROW_93240" localSheetId="4" hidden="1">'Cash Flow'!#REF!</definedName>
    <definedName name="QB_ROW_99240" localSheetId="2" hidden="1">'Budget vs Actual'!$E$5</definedName>
    <definedName name="QBCANSUPPORTUPDATE" localSheetId="1">TRUE</definedName>
    <definedName name="QBCANSUPPORTUPDATE" localSheetId="2">TRUE</definedName>
    <definedName name="QBCANSUPPORTUPDATE" localSheetId="4">TRUE</definedName>
    <definedName name="QBCANSUPPORTUPDATE" localSheetId="3">TRUE</definedName>
    <definedName name="QBCOMPANYFILENAME" localSheetId="1">"Q:\Habitat.QBW"</definedName>
    <definedName name="QBCOMPANYFILENAME" localSheetId="2">"Q:\Habitat.QBW"</definedName>
    <definedName name="QBCOMPANYFILENAME" localSheetId="4">"Q:\Habitat.QBW"</definedName>
    <definedName name="QBCOMPANYFILENAME" localSheetId="3">"Q:\Habitat.QBW"</definedName>
    <definedName name="QBENDDATE" localSheetId="1">20190731</definedName>
    <definedName name="QBENDDATE" localSheetId="2">20190731</definedName>
    <definedName name="QBENDDATE" localSheetId="4">20190731</definedName>
    <definedName name="QBENDDATE" localSheetId="3">20190731</definedName>
    <definedName name="QBHEADERSONSCREEN" localSheetId="1">FALSE</definedName>
    <definedName name="QBHEADERSONSCREEN" localSheetId="2">FALSE</definedName>
    <definedName name="QBHEADERSONSCREEN" localSheetId="4">FALSE</definedName>
    <definedName name="QBHEADERSONSCREEN" localSheetId="3">FALSE</definedName>
    <definedName name="QBMETADATASIZE" localSheetId="1">5914</definedName>
    <definedName name="QBMETADATASIZE" localSheetId="2">5914</definedName>
    <definedName name="QBMETADATASIZE" localSheetId="4">5914</definedName>
    <definedName name="QBMETADATASIZE" localSheetId="3">5914</definedName>
    <definedName name="QBPRESERVECOLOR" localSheetId="1">TRUE</definedName>
    <definedName name="QBPRESERVECOLOR" localSheetId="2">TRUE</definedName>
    <definedName name="QBPRESERVECOLOR" localSheetId="4">TRUE</definedName>
    <definedName name="QBPRESERVECOLOR" localSheetId="3">TRUE</definedName>
    <definedName name="QBPRESERVEFONT" localSheetId="1">TRUE</definedName>
    <definedName name="QBPRESERVEFONT" localSheetId="2">TRUE</definedName>
    <definedName name="QBPRESERVEFONT" localSheetId="4">TRUE</definedName>
    <definedName name="QBPRESERVEFONT" localSheetId="3">TRUE</definedName>
    <definedName name="QBPRESERVEROWHEIGHT" localSheetId="1">TRUE</definedName>
    <definedName name="QBPRESERVEROWHEIGHT" localSheetId="2">TRUE</definedName>
    <definedName name="QBPRESERVEROWHEIGHT" localSheetId="4">TRUE</definedName>
    <definedName name="QBPRESERVEROWHEIGHT" localSheetId="3">TRUE</definedName>
    <definedName name="QBPRESERVESPACE" localSheetId="1">TRUE</definedName>
    <definedName name="QBPRESERVESPACE" localSheetId="2">TRUE</definedName>
    <definedName name="QBPRESERVESPACE" localSheetId="4">TRUE</definedName>
    <definedName name="QBPRESERVESPACE" localSheetId="3">TRUE</definedName>
    <definedName name="QBREPORTCOLAXIS" localSheetId="1">0</definedName>
    <definedName name="QBREPORTCOLAXIS" localSheetId="2">0</definedName>
    <definedName name="QBREPORTCOLAXIS" localSheetId="4">0</definedName>
    <definedName name="QBREPORTCOLAXIS" localSheetId="3">0</definedName>
    <definedName name="QBREPORTCOMPANYID" localSheetId="1">"73ff819a7f1749cd89e247e5e9205a75"</definedName>
    <definedName name="QBREPORTCOMPANYID" localSheetId="2">"73ff819a7f1749cd89e247e5e9205a75"</definedName>
    <definedName name="QBREPORTCOMPANYID" localSheetId="4">"73ff819a7f1749cd89e247e5e9205a75"</definedName>
    <definedName name="QBREPORTCOMPANYID" localSheetId="3">"73ff819a7f1749cd89e247e5e9205a75"</definedName>
    <definedName name="QBREPORTCOMPARECOL_ANNUALBUDGET" localSheetId="1">FALSE</definedName>
    <definedName name="QBREPORTCOMPARECOL_ANNUALBUDGET" localSheetId="2">FALSE</definedName>
    <definedName name="QBREPORTCOMPARECOL_ANNUALBUDGET" localSheetId="4">FALSE</definedName>
    <definedName name="QBREPORTCOMPARECOL_ANNUALBUDGET" localSheetId="3">FALSE</definedName>
    <definedName name="QBREPORTCOMPARECOL_AVGCOGS" localSheetId="1">FALSE</definedName>
    <definedName name="QBREPORTCOMPARECOL_AVGCOGS" localSheetId="2">FALSE</definedName>
    <definedName name="QBREPORTCOMPARECOL_AVGCOGS" localSheetId="4">FALSE</definedName>
    <definedName name="QBREPORTCOMPARECOL_AVGCOGS" localSheetId="3">FALSE</definedName>
    <definedName name="QBREPORTCOMPARECOL_AVGPRICE" localSheetId="1">FALSE</definedName>
    <definedName name="QBREPORTCOMPARECOL_AVGPRICE" localSheetId="2">FALSE</definedName>
    <definedName name="QBREPORTCOMPARECOL_AVGPRICE" localSheetId="4">FALSE</definedName>
    <definedName name="QBREPORTCOMPARECOL_AVGPRICE" localSheetId="3">FALSE</definedName>
    <definedName name="QBREPORTCOMPARECOL_BUDDIFF" localSheetId="1">FALSE</definedName>
    <definedName name="QBREPORTCOMPARECOL_BUDDIFF" localSheetId="2">TRUE</definedName>
    <definedName name="QBREPORTCOMPARECOL_BUDDIFF" localSheetId="4">FALSE</definedName>
    <definedName name="QBREPORTCOMPARECOL_BUDDIFF" localSheetId="3">FALSE</definedName>
    <definedName name="QBREPORTCOMPARECOL_BUDGET" localSheetId="1">FALSE</definedName>
    <definedName name="QBREPORTCOMPARECOL_BUDGET" localSheetId="2">TRUE</definedName>
    <definedName name="QBREPORTCOMPARECOL_BUDGET" localSheetId="4">FALSE</definedName>
    <definedName name="QBREPORTCOMPARECOL_BUDGET" localSheetId="3">FALSE</definedName>
    <definedName name="QBREPORTCOMPARECOL_BUDPCT" localSheetId="1">FALSE</definedName>
    <definedName name="QBREPORTCOMPARECOL_BUDPCT" localSheetId="2">FALSE</definedName>
    <definedName name="QBREPORTCOMPARECOL_BUDPCT" localSheetId="4">FALSE</definedName>
    <definedName name="QBREPORTCOMPARECOL_BUDPCT" localSheetId="3">FALSE</definedName>
    <definedName name="QBREPORTCOMPARECOL_COGS" localSheetId="1">FALSE</definedName>
    <definedName name="QBREPORTCOMPARECOL_COGS" localSheetId="2">FALSE</definedName>
    <definedName name="QBREPORTCOMPARECOL_COGS" localSheetId="4">FALSE</definedName>
    <definedName name="QBREPORTCOMPARECOL_COGS" localSheetId="3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4">FALSE</definedName>
    <definedName name="QBREPORTCOMPARECOL_EXCLUDEAMOUNT" localSheetId="3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4">FALSE</definedName>
    <definedName name="QBREPORTCOMPARECOL_EXCLUDECURPERIOD" localSheetId="3">FALSE</definedName>
    <definedName name="QBREPORTCOMPARECOL_FORECAST" localSheetId="1">FALSE</definedName>
    <definedName name="QBREPORTCOMPARECOL_FORECAST" localSheetId="2">FALSE</definedName>
    <definedName name="QBREPORTCOMPARECOL_FORECAST" localSheetId="4">FALSE</definedName>
    <definedName name="QBREPORTCOMPARECOL_FORECAST" localSheetId="3">FALSE</definedName>
    <definedName name="QBREPORTCOMPARECOL_GROSSMARGIN" localSheetId="1">FALSE</definedName>
    <definedName name="QBREPORTCOMPARECOL_GROSSMARGIN" localSheetId="2">FALSE</definedName>
    <definedName name="QBREPORTCOMPARECOL_GROSSMARGIN" localSheetId="4">FALSE</definedName>
    <definedName name="QBREPORTCOMPARECOL_GROSSMARGIN" localSheetId="3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4">FALSE</definedName>
    <definedName name="QBREPORTCOMPARECOL_GROSSMARGINPCT" localSheetId="3">FALSE</definedName>
    <definedName name="QBREPORTCOMPARECOL_HOURS" localSheetId="1">FALSE</definedName>
    <definedName name="QBREPORTCOMPARECOL_HOURS" localSheetId="2">FALSE</definedName>
    <definedName name="QBREPORTCOMPARECOL_HOURS" localSheetId="4">FALSE</definedName>
    <definedName name="QBREPORTCOMPARECOL_HOURS" localSheetId="3">FALSE</definedName>
    <definedName name="QBREPORTCOMPARECOL_PCTCOL" localSheetId="1">FALSE</definedName>
    <definedName name="QBREPORTCOMPARECOL_PCTCOL" localSheetId="2">FALSE</definedName>
    <definedName name="QBREPORTCOMPARECOL_PCTCOL" localSheetId="4">FALSE</definedName>
    <definedName name="QBREPORTCOMPARECOL_PCTCOL" localSheetId="3">FALSE</definedName>
    <definedName name="QBREPORTCOMPARECOL_PCTEXPENSE" localSheetId="1">FALSE</definedName>
    <definedName name="QBREPORTCOMPARECOL_PCTEXPENSE" localSheetId="2">FALSE</definedName>
    <definedName name="QBREPORTCOMPARECOL_PCTEXPENSE" localSheetId="4">FALSE</definedName>
    <definedName name="QBREPORTCOMPARECOL_PCTEXPENSE" localSheetId="3">FALSE</definedName>
    <definedName name="QBREPORTCOMPARECOL_PCTINCOME" localSheetId="1">FALSE</definedName>
    <definedName name="QBREPORTCOMPARECOL_PCTINCOME" localSheetId="2">FALSE</definedName>
    <definedName name="QBREPORTCOMPARECOL_PCTINCOME" localSheetId="4">FALSE</definedName>
    <definedName name="QBREPORTCOMPARECOL_PCTINCOME" localSheetId="3">FALSE</definedName>
    <definedName name="QBREPORTCOMPARECOL_PCTOFSALES" localSheetId="1">FALSE</definedName>
    <definedName name="QBREPORTCOMPARECOL_PCTOFSALES" localSheetId="2">FALSE</definedName>
    <definedName name="QBREPORTCOMPARECOL_PCTOFSALES" localSheetId="4">FALSE</definedName>
    <definedName name="QBREPORTCOMPARECOL_PCTOFSALES" localSheetId="3">FALSE</definedName>
    <definedName name="QBREPORTCOMPARECOL_PCTROW" localSheetId="1">FALSE</definedName>
    <definedName name="QBREPORTCOMPARECOL_PCTROW" localSheetId="2">FALSE</definedName>
    <definedName name="QBREPORTCOMPARECOL_PCTROW" localSheetId="4">FALSE</definedName>
    <definedName name="QBREPORTCOMPARECOL_PCTROW" localSheetId="3">FALSE</definedName>
    <definedName name="QBREPORTCOMPARECOL_PPDIFF" localSheetId="1">FALSE</definedName>
    <definedName name="QBREPORTCOMPARECOL_PPDIFF" localSheetId="2">FALSE</definedName>
    <definedName name="QBREPORTCOMPARECOL_PPDIFF" localSheetId="4">FALSE</definedName>
    <definedName name="QBREPORTCOMPARECOL_PPDIFF" localSheetId="3">FALSE</definedName>
    <definedName name="QBREPORTCOMPARECOL_PPPCT" localSheetId="1">FALSE</definedName>
    <definedName name="QBREPORTCOMPARECOL_PPPCT" localSheetId="2">FALSE</definedName>
    <definedName name="QBREPORTCOMPARECOL_PPPCT" localSheetId="4">FALSE</definedName>
    <definedName name="QBREPORTCOMPARECOL_PPPCT" localSheetId="3">FALSE</definedName>
    <definedName name="QBREPORTCOMPARECOL_PREVPERIOD" localSheetId="1">FALSE</definedName>
    <definedName name="QBREPORTCOMPARECOL_PREVPERIOD" localSheetId="2">FALSE</definedName>
    <definedName name="QBREPORTCOMPARECOL_PREVPERIOD" localSheetId="4">FALSE</definedName>
    <definedName name="QBREPORTCOMPARECOL_PREVPERIOD" localSheetId="3">FALSE</definedName>
    <definedName name="QBREPORTCOMPARECOL_PREVYEAR" localSheetId="1">TRUE</definedName>
    <definedName name="QBREPORTCOMPARECOL_PREVYEAR" localSheetId="2">FALSE</definedName>
    <definedName name="QBREPORTCOMPARECOL_PREVYEAR" localSheetId="4">FALSE</definedName>
    <definedName name="QBREPORTCOMPARECOL_PREVYEAR" localSheetId="3">TRUE</definedName>
    <definedName name="QBREPORTCOMPARECOL_PYDIFF" localSheetId="1">TRUE</definedName>
    <definedName name="QBREPORTCOMPARECOL_PYDIFF" localSheetId="2">FALSE</definedName>
    <definedName name="QBREPORTCOMPARECOL_PYDIFF" localSheetId="4">FALSE</definedName>
    <definedName name="QBREPORTCOMPARECOL_PYDIFF" localSheetId="3">TRUE</definedName>
    <definedName name="QBREPORTCOMPARECOL_PYPCT" localSheetId="1">FALSE</definedName>
    <definedName name="QBREPORTCOMPARECOL_PYPCT" localSheetId="2">FALSE</definedName>
    <definedName name="QBREPORTCOMPARECOL_PYPCT" localSheetId="4">FALSE</definedName>
    <definedName name="QBREPORTCOMPARECOL_PYPCT" localSheetId="3">FALSE</definedName>
    <definedName name="QBREPORTCOMPARECOL_QTY" localSheetId="1">FALSE</definedName>
    <definedName name="QBREPORTCOMPARECOL_QTY" localSheetId="2">FALSE</definedName>
    <definedName name="QBREPORTCOMPARECOL_QTY" localSheetId="4">FALSE</definedName>
    <definedName name="QBREPORTCOMPARECOL_QTY" localSheetId="3">FALSE</definedName>
    <definedName name="QBREPORTCOMPARECOL_RATE" localSheetId="1">FALSE</definedName>
    <definedName name="QBREPORTCOMPARECOL_RATE" localSheetId="2">FALSE</definedName>
    <definedName name="QBREPORTCOMPARECOL_RATE" localSheetId="4">FALSE</definedName>
    <definedName name="QBREPORTCOMPARECOL_RATE" localSheetId="3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4">FALSE</definedName>
    <definedName name="QBREPORTCOMPARECOL_TRIPBILLEDMILES" localSheetId="3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4">FALSE</definedName>
    <definedName name="QBREPORTCOMPARECOL_TRIPBILLINGAMOUNT" localSheetId="3">FALSE</definedName>
    <definedName name="QBREPORTCOMPARECOL_TRIPMILES" localSheetId="1">FALSE</definedName>
    <definedName name="QBREPORTCOMPARECOL_TRIPMILES" localSheetId="2">FALSE</definedName>
    <definedName name="QBREPORTCOMPARECOL_TRIPMILES" localSheetId="4">FALSE</definedName>
    <definedName name="QBREPORTCOMPARECOL_TRIPMILES" localSheetId="3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4">FALSE</definedName>
    <definedName name="QBREPORTCOMPARECOL_TRIPNOTBILLABLEMILES" localSheetId="3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4">FALSE</definedName>
    <definedName name="QBREPORTCOMPARECOL_TRIPTAXDEDUCTIBLEAMOUNT" localSheetId="3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4">FALSE</definedName>
    <definedName name="QBREPORTCOMPARECOL_TRIPUNBILLEDMILES" localSheetId="3">FALSE</definedName>
    <definedName name="QBREPORTCOMPARECOL_YTD" localSheetId="1">FALSE</definedName>
    <definedName name="QBREPORTCOMPARECOL_YTD" localSheetId="2">FALSE</definedName>
    <definedName name="QBREPORTCOMPARECOL_YTD" localSheetId="4">FALSE</definedName>
    <definedName name="QBREPORTCOMPARECOL_YTD" localSheetId="3">FALSE</definedName>
    <definedName name="QBREPORTCOMPARECOL_YTDBUDGET" localSheetId="1">FALSE</definedName>
    <definedName name="QBREPORTCOMPARECOL_YTDBUDGET" localSheetId="2">FALSE</definedName>
    <definedName name="QBREPORTCOMPARECOL_YTDBUDGET" localSheetId="4">FALSE</definedName>
    <definedName name="QBREPORTCOMPARECOL_YTDBUDGET" localSheetId="3">FALSE</definedName>
    <definedName name="QBREPORTCOMPARECOL_YTDPCT" localSheetId="1">FALSE</definedName>
    <definedName name="QBREPORTCOMPARECOL_YTDPCT" localSheetId="2">FALSE</definedName>
    <definedName name="QBREPORTCOMPARECOL_YTDPCT" localSheetId="4">FALSE</definedName>
    <definedName name="QBREPORTCOMPARECOL_YTDPCT" localSheetId="3">FALSE</definedName>
    <definedName name="QBREPORTROWAXIS" localSheetId="1">9</definedName>
    <definedName name="QBREPORTROWAXIS" localSheetId="2">11</definedName>
    <definedName name="QBREPORTROWAXIS" localSheetId="4">77</definedName>
    <definedName name="QBREPORTROWAXIS" localSheetId="3">11</definedName>
    <definedName name="QBREPORTSUBCOLAXIS" localSheetId="1">24</definedName>
    <definedName name="QBREPORTSUBCOLAXIS" localSheetId="2">24</definedName>
    <definedName name="QBREPORTSUBCOLAXIS" localSheetId="4">0</definedName>
    <definedName name="QBREPORTSUBCOLAXIS" localSheetId="3">24</definedName>
    <definedName name="QBREPORTTYPE" localSheetId="1">6</definedName>
    <definedName name="QBREPORTTYPE" localSheetId="2">288</definedName>
    <definedName name="QBREPORTTYPE" localSheetId="4">238</definedName>
    <definedName name="QBREPORTTYPE" localSheetId="3">1</definedName>
    <definedName name="QBROWHEADERS" localSheetId="1">5</definedName>
    <definedName name="QBROWHEADERS" localSheetId="2">5</definedName>
    <definedName name="QBROWHEADERS" localSheetId="4">5</definedName>
    <definedName name="QBROWHEADERS" localSheetId="3">4</definedName>
    <definedName name="QBSTARTDATE" localSheetId="1">20190701</definedName>
    <definedName name="QBSTARTDATE" localSheetId="2">20190701</definedName>
    <definedName name="QBSTARTDATE" localSheetId="4">20190701</definedName>
    <definedName name="QBSTARTDATE" localSheetId="3">20190701</definedName>
  </definedNames>
  <calcPr calcId="145621"/>
</workbook>
</file>

<file path=xl/calcChain.xml><?xml version="1.0" encoding="utf-8"?>
<calcChain xmlns="http://schemas.openxmlformats.org/spreadsheetml/2006/main">
  <c r="F28" i="5" l="1"/>
  <c r="F29" i="8"/>
  <c r="F28" i="8"/>
  <c r="F27" i="8"/>
  <c r="F26" i="8"/>
  <c r="F25" i="8"/>
  <c r="F24" i="8"/>
  <c r="F15" i="8"/>
  <c r="F14" i="8"/>
  <c r="F13" i="8"/>
  <c r="F12" i="8"/>
  <c r="F11" i="8"/>
  <c r="F10" i="8"/>
  <c r="D15" i="8"/>
  <c r="D14" i="8"/>
  <c r="D13" i="8"/>
  <c r="D12" i="8"/>
  <c r="D11" i="8"/>
  <c r="D10" i="8"/>
  <c r="G5" i="8"/>
  <c r="G42" i="8" l="1"/>
  <c r="G41" i="8"/>
  <c r="G38" i="8"/>
  <c r="G37" i="8"/>
  <c r="D24" i="8"/>
  <c r="G24" i="8" s="1"/>
  <c r="D29" i="8"/>
  <c r="G14" i="8"/>
  <c r="E14" i="8"/>
  <c r="D28" i="8"/>
  <c r="G28" i="8" s="1"/>
  <c r="G13" i="8"/>
  <c r="E13" i="8"/>
  <c r="D27" i="8"/>
  <c r="G12" i="8"/>
  <c r="E12" i="8"/>
  <c r="D26" i="8"/>
  <c r="G26" i="8" s="1"/>
  <c r="G11" i="8"/>
  <c r="E11" i="8"/>
  <c r="D25" i="8"/>
  <c r="G25" i="8" s="1"/>
  <c r="G10" i="8"/>
  <c r="E10" i="8"/>
  <c r="G27" i="8" l="1"/>
  <c r="G29" i="8"/>
  <c r="G40" i="8"/>
  <c r="G15" i="8"/>
  <c r="G39" i="8"/>
  <c r="H94" i="1" l="1"/>
  <c r="F94" i="1"/>
  <c r="J94" i="1"/>
  <c r="I21" i="3"/>
  <c r="G20" i="3"/>
  <c r="E20" i="3"/>
  <c r="I20" i="3"/>
  <c r="F38" i="6"/>
  <c r="F14" i="5"/>
  <c r="J74" i="6"/>
  <c r="H74" i="6"/>
  <c r="F74" i="6"/>
  <c r="J73" i="6"/>
  <c r="H73" i="6"/>
  <c r="F73" i="6"/>
  <c r="J72" i="6"/>
  <c r="J71" i="6"/>
  <c r="J69" i="6"/>
  <c r="H69" i="6"/>
  <c r="F69" i="6"/>
  <c r="J68" i="6"/>
  <c r="H68" i="6"/>
  <c r="F68" i="6"/>
  <c r="J67" i="6"/>
  <c r="J66" i="6"/>
  <c r="J65" i="6"/>
  <c r="J64" i="6"/>
  <c r="J63" i="6"/>
  <c r="J62" i="6"/>
  <c r="J61" i="6"/>
  <c r="J60" i="6"/>
  <c r="J59" i="6"/>
  <c r="J58" i="6"/>
  <c r="J57" i="6"/>
  <c r="J55" i="6"/>
  <c r="H55" i="6"/>
  <c r="F55" i="6"/>
  <c r="J54" i="6"/>
  <c r="H54" i="6"/>
  <c r="F54" i="6"/>
  <c r="J53" i="6"/>
  <c r="J52" i="6"/>
  <c r="J51" i="6"/>
  <c r="J50" i="6"/>
  <c r="J49" i="6"/>
  <c r="J48" i="6"/>
  <c r="J47" i="6"/>
  <c r="J45" i="6"/>
  <c r="H45" i="6"/>
  <c r="F45" i="6"/>
  <c r="J44" i="6"/>
  <c r="H39" i="6"/>
  <c r="H38" i="6"/>
  <c r="J37" i="6"/>
  <c r="J36" i="6"/>
  <c r="J35" i="6"/>
  <c r="J34" i="6"/>
  <c r="J32" i="6"/>
  <c r="H32" i="6"/>
  <c r="F32" i="6"/>
  <c r="J31" i="6"/>
  <c r="J30" i="6"/>
  <c r="J29" i="6"/>
  <c r="J28" i="6"/>
  <c r="J27" i="6"/>
  <c r="J26" i="6"/>
  <c r="J25" i="6"/>
  <c r="J24" i="6"/>
  <c r="J23" i="6"/>
  <c r="J21" i="6"/>
  <c r="H21" i="6"/>
  <c r="F21" i="6"/>
  <c r="J20" i="6"/>
  <c r="H20" i="6"/>
  <c r="F20" i="6"/>
  <c r="J19" i="6"/>
  <c r="J18" i="6"/>
  <c r="J17" i="6"/>
  <c r="J16" i="6"/>
  <c r="J15" i="6"/>
  <c r="J14" i="6"/>
  <c r="J13" i="6"/>
  <c r="J12" i="6"/>
  <c r="J10" i="6"/>
  <c r="H10" i="6"/>
  <c r="F10" i="6"/>
  <c r="J9" i="6"/>
  <c r="J7" i="6"/>
  <c r="H7" i="6"/>
  <c r="F7" i="6"/>
  <c r="J6" i="6"/>
  <c r="J38" i="6" l="1"/>
  <c r="F39" i="6"/>
  <c r="J39" i="6" s="1"/>
  <c r="F18" i="5"/>
  <c r="F29" i="5" l="1"/>
  <c r="I18" i="3"/>
  <c r="G18" i="3"/>
  <c r="E18" i="3"/>
  <c r="I17" i="3"/>
  <c r="G17" i="3"/>
  <c r="E17" i="3"/>
  <c r="I16" i="3"/>
  <c r="I15" i="3"/>
  <c r="I14" i="3"/>
  <c r="I13" i="3"/>
  <c r="I12" i="3"/>
  <c r="I11" i="3"/>
  <c r="I10" i="3"/>
  <c r="I8" i="3"/>
  <c r="G8" i="3"/>
  <c r="E8" i="3"/>
  <c r="I7" i="3"/>
  <c r="G7" i="3"/>
  <c r="E7" i="3"/>
  <c r="I6" i="3"/>
  <c r="I5" i="3"/>
  <c r="I4" i="3"/>
  <c r="F31" i="5" l="1"/>
  <c r="G6" i="8"/>
  <c r="J92" i="1"/>
  <c r="H92" i="1"/>
  <c r="F92" i="1"/>
  <c r="J91" i="1"/>
  <c r="H91" i="1"/>
  <c r="F91" i="1"/>
  <c r="J90" i="1"/>
  <c r="H90" i="1"/>
  <c r="F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5" i="1"/>
  <c r="H75" i="1"/>
  <c r="F75" i="1"/>
  <c r="J74" i="1"/>
  <c r="J73" i="1"/>
  <c r="J72" i="1"/>
  <c r="J71" i="1"/>
  <c r="J69" i="1"/>
  <c r="H69" i="1"/>
  <c r="F69" i="1"/>
  <c r="J68" i="1"/>
  <c r="J67" i="1"/>
  <c r="J66" i="1"/>
  <c r="J65" i="1"/>
  <c r="J64" i="1"/>
  <c r="J63" i="1"/>
  <c r="J62" i="1"/>
  <c r="J61" i="1"/>
  <c r="J60" i="1"/>
  <c r="J58" i="1"/>
  <c r="H58" i="1"/>
  <c r="F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39" i="1"/>
  <c r="H39" i="1"/>
  <c r="F39" i="1"/>
  <c r="J38" i="1"/>
  <c r="J37" i="1"/>
  <c r="J36" i="1"/>
  <c r="J35" i="1"/>
  <c r="J34" i="1"/>
  <c r="J33" i="1"/>
  <c r="J32" i="1"/>
  <c r="J31" i="1"/>
  <c r="J29" i="1"/>
  <c r="H29" i="1"/>
  <c r="F29" i="1"/>
  <c r="J28" i="1"/>
  <c r="J27" i="1"/>
  <c r="J26" i="1"/>
  <c r="J25" i="1"/>
  <c r="J24" i="1"/>
  <c r="J23" i="1"/>
  <c r="J21" i="1"/>
  <c r="H21" i="1"/>
  <c r="F21" i="1"/>
  <c r="J20" i="1"/>
  <c r="J19" i="1"/>
  <c r="J18" i="1"/>
  <c r="J17" i="1"/>
  <c r="J14" i="1"/>
  <c r="H14" i="1"/>
  <c r="F14" i="1"/>
  <c r="J13" i="1"/>
  <c r="H13" i="1"/>
  <c r="F13" i="1"/>
  <c r="J12" i="1"/>
  <c r="J11" i="1"/>
  <c r="J10" i="1"/>
  <c r="H10" i="1"/>
  <c r="F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<sst xmlns="http://schemas.openxmlformats.org/spreadsheetml/2006/main" count="287" uniqueCount="216">
  <si>
    <t>Jul 19</t>
  </si>
  <si>
    <t>Budget</t>
  </si>
  <si>
    <t>$ Over Budget</t>
  </si>
  <si>
    <t>Income</t>
  </si>
  <si>
    <t>4005 · Donations</t>
  </si>
  <si>
    <t>4010 · Individual Donations</t>
  </si>
  <si>
    <t>4100 · Church Donations</t>
  </si>
  <si>
    <t>4200 · Corporation Donations</t>
  </si>
  <si>
    <t>4300 · Foundation/Grant Donations</t>
  </si>
  <si>
    <t>4450 · Gifts in Kind Donations</t>
  </si>
  <si>
    <t>Total 4005 · Donations</t>
  </si>
  <si>
    <t>4900 · Other Income</t>
  </si>
  <si>
    <t>4990 · ReStore Sales</t>
  </si>
  <si>
    <t>Total Income</t>
  </si>
  <si>
    <t>Gross Profit</t>
  </si>
  <si>
    <t>Expense</t>
  </si>
  <si>
    <t>5000 · Program Payroll &amp; Benefits</t>
  </si>
  <si>
    <t>5002 · Program Salaries and wages</t>
  </si>
  <si>
    <t>5020 · Program Payroll Taxes</t>
  </si>
  <si>
    <t>5040 · Program-IRA Matching</t>
  </si>
  <si>
    <t>5043 · Program-Insurance</t>
  </si>
  <si>
    <t>Total 5000 · Program Payroll &amp; Benefits</t>
  </si>
  <si>
    <t>5199 · Program-Cost of Homes</t>
  </si>
  <si>
    <t>5210 · Warranty Repairs</t>
  </si>
  <si>
    <t>5510 · Hospitality</t>
  </si>
  <si>
    <t>5655 · Supplies</t>
  </si>
  <si>
    <t>5665 · Sales Tax Paid</t>
  </si>
  <si>
    <t>5680 · Vehicle Expenses</t>
  </si>
  <si>
    <t>5695 · Workers Comp-Non Employee</t>
  </si>
  <si>
    <t>Total 5199 · Program-Cost of Homes</t>
  </si>
  <si>
    <t>5300 · Habitat Repairs</t>
  </si>
  <si>
    <t>5302 · Salaries and Wages</t>
  </si>
  <si>
    <t>5320 · Payroll Taxes</t>
  </si>
  <si>
    <t>5330 · IRA Matching</t>
  </si>
  <si>
    <t>5343 · Insurance</t>
  </si>
  <si>
    <t>5354 · Project expenses</t>
  </si>
  <si>
    <t>5355 · Supplies</t>
  </si>
  <si>
    <t>5380 · Vehicle expense</t>
  </si>
  <si>
    <t>5390 · interest</t>
  </si>
  <si>
    <t>Total 5300 · Habitat Repairs</t>
  </si>
  <si>
    <t>5500 · General and Administrative</t>
  </si>
  <si>
    <t>5540 · Dues &amp; Fees</t>
  </si>
  <si>
    <t>5550 · Computer Supp &amp; Equip</t>
  </si>
  <si>
    <t>5562 · Site-Taxes &amp; other</t>
  </si>
  <si>
    <t>5565 · Equip Rentals</t>
  </si>
  <si>
    <t>5583 · Insurance-General</t>
  </si>
  <si>
    <t>5590 · Interest</t>
  </si>
  <si>
    <t>5595 · Building Maint &amp; Repair</t>
  </si>
  <si>
    <t>5601 · Travel Expense</t>
  </si>
  <si>
    <t>5602 · Brand fee</t>
  </si>
  <si>
    <t>5603 · Training expenses</t>
  </si>
  <si>
    <t>5610 · Other Expenses</t>
  </si>
  <si>
    <t>5630 · Mortgage Servicing Expense</t>
  </si>
  <si>
    <t>5635 · Postage/Freight</t>
  </si>
  <si>
    <t>5645 · Professional Fees</t>
  </si>
  <si>
    <t>5660 · Office Supplies</t>
  </si>
  <si>
    <t>5685 · Utilities</t>
  </si>
  <si>
    <t>6500 · Family Services</t>
  </si>
  <si>
    <t>Total 5500 · General and Administrative</t>
  </si>
  <si>
    <t>7000 · Development</t>
  </si>
  <si>
    <t>7510 · Dev-Hospitality</t>
  </si>
  <si>
    <t>7520 · Dev-Trng/Prof Dev</t>
  </si>
  <si>
    <t>7540 · Dev-Fees &amp; Memberships</t>
  </si>
  <si>
    <t>7570 · Dev-Event Costs</t>
  </si>
  <si>
    <t>7575 · Dev- Software expenses</t>
  </si>
  <si>
    <t>7600 · Dev-Mileage Reimbursement</t>
  </si>
  <si>
    <t>7640 · Dev-Marketing &amp; Media</t>
  </si>
  <si>
    <t>7660 · Dev-Office Supplies</t>
  </si>
  <si>
    <t>7890 · Dev- Consulting</t>
  </si>
  <si>
    <t>Total 7000 · Development</t>
  </si>
  <si>
    <t>9000 · ReStore Payroll Expense</t>
  </si>
  <si>
    <t>9002 · ReStore-Salaries and wages</t>
  </si>
  <si>
    <t>9020 · ReStore-Payroll Taxes</t>
  </si>
  <si>
    <t>9040 · ReStore-IRA Matching</t>
  </si>
  <si>
    <t>9043 · ReStore-Insurance Benefits</t>
  </si>
  <si>
    <t>Total 9000 · ReStore Payroll Expense</t>
  </si>
  <si>
    <t>9200 · ReStore Operating Expenses</t>
  </si>
  <si>
    <t>9301 · Restore workshop supplies</t>
  </si>
  <si>
    <t>9505 · ReStore-Bank Charges &amp; Fees</t>
  </si>
  <si>
    <t>9560 · ReStore- General Maintenance</t>
  </si>
  <si>
    <t>9583 · ReStore-Insurance-General</t>
  </si>
  <si>
    <t>9588 · ReStore-Interest Expense</t>
  </si>
  <si>
    <t>9610 · ReStore-Other Expense</t>
  </si>
  <si>
    <t>9625 · ReStore-Advertising</t>
  </si>
  <si>
    <t>9645 · ReStore-Professional Fees</t>
  </si>
  <si>
    <t>9660 · ReStore-Office &amp; Tool Supplies</t>
  </si>
  <si>
    <t>9666 · ReStore-Sales Tax Collected</t>
  </si>
  <si>
    <t>9680 · ReStore-Vehicle Expense</t>
  </si>
  <si>
    <t>9685 · ReStore-Utilities</t>
  </si>
  <si>
    <t>9690 · ReStore-Volunteer Hospitality</t>
  </si>
  <si>
    <t>Total 9200 · ReStore Operating Expenses</t>
  </si>
  <si>
    <t>Total Expense</t>
  </si>
  <si>
    <t>Net Income</t>
  </si>
  <si>
    <t>Jul 18</t>
  </si>
  <si>
    <t>$ Change</t>
  </si>
  <si>
    <t>OPERATING ACTIVITIES</t>
  </si>
  <si>
    <t>Adjustments to reconcile Net Income</t>
  </si>
  <si>
    <t>to net cash provided by operations:</t>
  </si>
  <si>
    <t>1202 · *Accounts Receivable</t>
  </si>
  <si>
    <t>1201 · Construction in Progress</t>
  </si>
  <si>
    <t>1205 · Other Receivable</t>
  </si>
  <si>
    <t>2100 · Accounts Payable</t>
  </si>
  <si>
    <t>2101 · Other Liabilities</t>
  </si>
  <si>
    <t>2608 · NP Line of Credit</t>
  </si>
  <si>
    <t>Net cash provided by Operating Activities</t>
  </si>
  <si>
    <t>INVESTING ACTIVITIES</t>
  </si>
  <si>
    <t>1600 · Mortgages Receivable</t>
  </si>
  <si>
    <t>2000 · Pledge Receivable</t>
  </si>
  <si>
    <t>2001 · Pledge Receivable-Current Port</t>
  </si>
  <si>
    <t>Net cash provided by Investing Activities</t>
  </si>
  <si>
    <t>FINANCING ACTIVITIES</t>
  </si>
  <si>
    <t>2400 · Note Payable HHI 2014</t>
  </si>
  <si>
    <t>2415 · N/P City of Hickory Green Park</t>
  </si>
  <si>
    <t>2420 · NP-WPCOG</t>
  </si>
  <si>
    <t>2430 · Note Payable Ally (584.47)</t>
  </si>
  <si>
    <t>2432 · Note Payable  Ally  (569.31)</t>
  </si>
  <si>
    <t>2602 · Note payble Peoples Bank</t>
  </si>
  <si>
    <t>2603 · BB&amp;T Term (old Loc)</t>
  </si>
  <si>
    <t>2606 · NP-City of Hickory - roof loan</t>
  </si>
  <si>
    <t>Net cash provided by Financing Activities</t>
  </si>
  <si>
    <t>Net cash increase for period</t>
  </si>
  <si>
    <t>Cash at beginning of period</t>
  </si>
  <si>
    <t>Cash at end of period</t>
  </si>
  <si>
    <t>Jul 31, 19</t>
  </si>
  <si>
    <t>Jul 31, 18</t>
  </si>
  <si>
    <t>ASSETS</t>
  </si>
  <si>
    <t>Current Assets</t>
  </si>
  <si>
    <t>Checking/Savings</t>
  </si>
  <si>
    <t>1000 · Cash</t>
  </si>
  <si>
    <t>Total Checking/Savings</t>
  </si>
  <si>
    <t>Accounts Receivable</t>
  </si>
  <si>
    <t>Total Accounts Receivable</t>
  </si>
  <si>
    <t>Other Current Assets</t>
  </si>
  <si>
    <t>1206 · Mortgages Receivable Curr Port</t>
  </si>
  <si>
    <t>1207 · Less Current Portion-NR Homeown</t>
  </si>
  <si>
    <t>1208 · Pledge Receivable-Current Porti</t>
  </si>
  <si>
    <t>1402 · Inventory-Donated</t>
  </si>
  <si>
    <t>1404 · Inventory Reserve</t>
  </si>
  <si>
    <t>1405 · Land Inventory</t>
  </si>
  <si>
    <t>Total Other Current Assets</t>
  </si>
  <si>
    <t>Total Current Assets</t>
  </si>
  <si>
    <t>Fixed Assets</t>
  </si>
  <si>
    <t>1407 · Buildings</t>
  </si>
  <si>
    <t>1408 · Building Improvements</t>
  </si>
  <si>
    <t>1409 · Computer Equipment</t>
  </si>
  <si>
    <t>1410 · Office Furniture &amp; Equipment</t>
  </si>
  <si>
    <t>1420 · Machinery &amp; Equipment</t>
  </si>
  <si>
    <t>1430 · Vehicles</t>
  </si>
  <si>
    <t>1441 · Land</t>
  </si>
  <si>
    <t>1442 · Land Improvements</t>
  </si>
  <si>
    <t>1445 · Accumulated Depreciation</t>
  </si>
  <si>
    <t>Total Fixed Assets</t>
  </si>
  <si>
    <t>Other Assets</t>
  </si>
  <si>
    <t>1999 · Unamortized Mortgage Discount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</si>
  <si>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</si>
  <si>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</si>
  <si>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</si>
  <si>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</si>
  <si>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</si>
  <si>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</si>
  <si>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</si>
  <si>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Other Current Liabilities</t>
  </si>
  <si>
    <t>Downpayments-New Applicants</t>
  </si>
  <si>
    <t>Payroll liabilities</t>
  </si>
  <si>
    <t>2209 · Accrued Salaries</t>
  </si>
  <si>
    <t>2411 · City of Hickory Loan</t>
  </si>
  <si>
    <t>2605.5 · Current Portion LTD</t>
  </si>
  <si>
    <t>Total Other Current Liabilities</t>
  </si>
  <si>
    <t>Total Current Liabilities</t>
  </si>
  <si>
    <t>Long Term Liabilities</t>
  </si>
  <si>
    <t>2605.1 · Less Current Portion LTD</t>
  </si>
  <si>
    <t>2607 · Paul Thompson Loan</t>
  </si>
  <si>
    <t>2610 · Unamortized  Discount on LTD</t>
  </si>
  <si>
    <t>Total Long Term Liabilities</t>
  </si>
  <si>
    <t>Total Liabilities</t>
  </si>
  <si>
    <t>Equity</t>
  </si>
  <si>
    <t>2650 · Retained Earnings</t>
  </si>
  <si>
    <t>Total Equity</t>
  </si>
  <si>
    <t>TOTAL LIABILITIES &amp; EQUITY</t>
  </si>
  <si>
    <t>2200 · Payroll liabilities</t>
  </si>
  <si>
    <t>Net Income ReStore</t>
  </si>
  <si>
    <t>Increase in revenue as a %</t>
  </si>
  <si>
    <t>Habitat For Humanity of Catawba Valley, Inc.</t>
  </si>
  <si>
    <t>Board Summary Report</t>
  </si>
  <si>
    <t>Total Cash balance for the month (Restricted and Unrestricted)</t>
  </si>
  <si>
    <t>Cash increase (decrease) for the month</t>
  </si>
  <si>
    <t>Budget vs Actual</t>
  </si>
  <si>
    <t>Current month Actual</t>
  </si>
  <si>
    <t>Current month Budget</t>
  </si>
  <si>
    <t>Increase (Decrease)</t>
  </si>
  <si>
    <t>Gross Income</t>
  </si>
  <si>
    <t>Total Expenses</t>
  </si>
  <si>
    <t xml:space="preserve">Net Income (loss) for the month </t>
  </si>
  <si>
    <t>β</t>
  </si>
  <si>
    <t>Contributions</t>
  </si>
  <si>
    <t>ξ</t>
  </si>
  <si>
    <t>Restore Sales</t>
  </si>
  <si>
    <t>Net income ReStore</t>
  </si>
  <si>
    <t>#</t>
  </si>
  <si>
    <t>(a)</t>
  </si>
  <si>
    <t>Monthly Comparison</t>
  </si>
  <si>
    <t>Prior year month</t>
  </si>
  <si>
    <t>ReStore sales and net income similar to  prior year</t>
  </si>
  <si>
    <t>YTD Comparison</t>
  </si>
  <si>
    <t>Current YTD</t>
  </si>
  <si>
    <t>Prior year YTD</t>
  </si>
  <si>
    <t>Net Income (loss) for the year</t>
  </si>
  <si>
    <t>%</t>
  </si>
  <si>
    <t>ReStore sales and net income over budget</t>
  </si>
  <si>
    <t>Contributions similar to budget which includes the Corinth donation</t>
  </si>
  <si>
    <t>Repair project expenses under budget</t>
  </si>
  <si>
    <t>Contributions increased from prior year.  The current year includes the Corinth donation</t>
  </si>
  <si>
    <t>Repair Project expenses significant decrease from prior year</t>
  </si>
  <si>
    <t>Habitat repurchased a house in the amount of $127,580 and this amount is included in CIP</t>
  </si>
  <si>
    <t xml:space="preserve">Mortgages receivable included mortgages paid off in the amount of $121,970, </t>
  </si>
  <si>
    <t>Statement of Cashflow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</si>
</sst>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\-#,##0.0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theme="7" tint="-0.249977111117893"/>
      <name val="Calibri"/>
      <family val="2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9" fontId="2" fillId="0" borderId="0" xfId="3" applyFont="1"/>
    <xf numFmtId="14" fontId="0" fillId="0" borderId="0" xfId="0" applyNumberFormat="1"/>
    <xf numFmtId="14" fontId="0" fillId="0" borderId="0" xfId="0" applyNumberFormat="1" applyAlignment="1">
      <alignment horizontal="left"/>
    </xf>
    <xf numFmtId="43" fontId="4" fillId="0" borderId="0" xfId="2" applyFont="1"/>
    <xf numFmtId="0" fontId="0" fillId="2" borderId="0" xfId="0" applyFill="1"/>
    <xf numFmtId="165" fontId="4" fillId="2" borderId="0" xfId="2" applyNumberFormat="1" applyFont="1" applyFill="1"/>
    <xf numFmtId="165" fontId="0" fillId="2" borderId="0" xfId="0" applyNumberFormat="1" applyFill="1"/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7" xfId="0" applyBorder="1" applyAlignment="1">
      <alignment horizontal="center" wrapText="1"/>
    </xf>
    <xf numFmtId="0" fontId="0" fillId="0" borderId="0" xfId="0" applyBorder="1"/>
    <xf numFmtId="165" fontId="4" fillId="0" borderId="0" xfId="2" applyNumberFormat="1" applyFont="1"/>
    <xf numFmtId="165" fontId="0" fillId="0" borderId="0" xfId="0" applyNumberFormat="1"/>
    <xf numFmtId="0" fontId="6" fillId="0" borderId="0" xfId="0" applyFont="1"/>
    <xf numFmtId="0" fontId="7" fillId="0" borderId="0" xfId="0" applyFont="1"/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Alignment="1">
      <alignment vertical="top"/>
    </xf>
    <xf numFmtId="43" fontId="0" fillId="0" borderId="0" xfId="2" applyFont="1"/>
    <xf numFmtId="0" fontId="0" fillId="0" borderId="0" xfId="0" applyFill="1" applyAlignment="1">
      <alignment vertical="top"/>
    </xf>
    <xf numFmtId="0" fontId="8" fillId="0" borderId="0" xfId="0" applyFont="1"/>
    <xf numFmtId="0" fontId="9" fillId="0" borderId="0" xfId="0" quotePrefix="1" applyFont="1"/>
    <xf numFmtId="0" fontId="10" fillId="0" borderId="0" xfId="0" applyFont="1"/>
    <xf numFmtId="0" fontId="6" fillId="0" borderId="0" xfId="0" applyFont="1" applyAlignment="1">
      <alignment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43" fontId="4" fillId="0" borderId="7" xfId="2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1" fillId="0" borderId="0" xfId="0" applyFont="1"/>
  </cellXfs>
  <cellStyles count="4">
    <cellStyle name="Comma" xfId="2" builtinId="3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Comparison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Income</c:v>
          </c:tx>
          <c:invertIfNegative val="0"/>
          <c:cat>
            <c:strRef>
              <c:f>('PY comparison'!$E$2,'PY comparison'!$G$2)</c:f>
              <c:strCache>
                <c:ptCount val="2"/>
                <c:pt idx="0">
                  <c:v>Jul 19</c:v>
                </c:pt>
                <c:pt idx="1">
                  <c:v>Jul 18</c:v>
                </c:pt>
              </c:strCache>
            </c:strRef>
          </c:cat>
          <c:val>
            <c:numRef>
              <c:f>('PY comparison'!$E$7,'PY comparison'!$G$7)</c:f>
              <c:numCache>
                <c:formatCode>#,##0.00;\-#,##0.00</c:formatCode>
                <c:ptCount val="2"/>
                <c:pt idx="0">
                  <c:v>245022.61</c:v>
                </c:pt>
                <c:pt idx="1">
                  <c:v>113280.7</c:v>
                </c:pt>
              </c:numCache>
            </c:numRef>
          </c:val>
        </c:ser>
        <c:ser>
          <c:idx val="1"/>
          <c:order val="1"/>
          <c:tx>
            <c:v>Expense</c:v>
          </c:tx>
          <c:invertIfNegative val="0"/>
          <c:cat>
            <c:strRef>
              <c:f>('PY comparison'!$E$2,'PY comparison'!$G$2)</c:f>
              <c:strCache>
                <c:ptCount val="2"/>
                <c:pt idx="0">
                  <c:v>Jul 19</c:v>
                </c:pt>
                <c:pt idx="1">
                  <c:v>Jul 18</c:v>
                </c:pt>
              </c:strCache>
            </c:strRef>
          </c:cat>
          <c:val>
            <c:numRef>
              <c:f>('PY comparison'!$E$17,'PY comparison'!$G$17)</c:f>
              <c:numCache>
                <c:formatCode>#,##0.00;\-#,##0.00</c:formatCode>
                <c:ptCount val="2"/>
                <c:pt idx="0">
                  <c:v>146682.23999999999</c:v>
                </c:pt>
                <c:pt idx="1">
                  <c:v>160239.43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9157120"/>
        <c:axId val="59158912"/>
      </c:barChart>
      <c:catAx>
        <c:axId val="59157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59158912"/>
        <c:crosses val="autoZero"/>
        <c:auto val="1"/>
        <c:lblAlgn val="ctr"/>
        <c:lblOffset val="100"/>
        <c:noMultiLvlLbl val="0"/>
      </c:catAx>
      <c:valAx>
        <c:axId val="59158912"/>
        <c:scaling>
          <c:orientation val="minMax"/>
        </c:scaling>
        <c:delete val="1"/>
        <c:axPos val="l"/>
        <c:numFmt formatCode="#,##0.00;\-#,##0.00" sourceLinked="1"/>
        <c:majorTickMark val="out"/>
        <c:minorTickMark val="none"/>
        <c:tickLblPos val="nextTo"/>
        <c:crossAx val="591571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142881</xdr:colOff>
      <xdr:row>23</xdr:row>
      <xdr:rowOff>19050</xdr:rowOff>
    </xdr:from>
    <xdr:to>
      <xdr:col>9</xdr:col>
      <xdr:colOff>38106</xdr:colOff>
      <xdr:row>37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Brown/Desktop/6.30.19%20year%20end/18-19%20board%20reports/_MRenner_Backup_101716/March%20Board%20Re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lance Sheet"/>
      <sheetName val="Budget vs Actual"/>
      <sheetName val="Monthly Comparison"/>
      <sheetName val="YTD Comparison"/>
      <sheetName val="Cashflow"/>
    </sheetNames>
    <sheetDataSet>
      <sheetData sheetId="0" refreshError="1"/>
      <sheetData sheetId="1" refreshError="1"/>
      <sheetData sheetId="2" refreshError="1">
        <row r="10">
          <cell r="G10">
            <v>0</v>
          </cell>
        </row>
        <row r="15">
          <cell r="G15">
            <v>0</v>
          </cell>
        </row>
        <row r="21">
          <cell r="G21">
            <v>0</v>
          </cell>
        </row>
        <row r="22">
          <cell r="G22">
            <v>0</v>
          </cell>
        </row>
        <row r="107">
          <cell r="G107">
            <v>0</v>
          </cell>
        </row>
        <row r="108">
          <cell r="G108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K9" sqref="K9"/>
    </sheetView>
  </sheetViews>
  <sheetFormatPr defaultRowHeight="15" x14ac:dyDescent="0.25"/>
  <cols>
    <col min="1" max="1" width="4.140625" customWidth="1"/>
    <col min="2" max="2" width="17" customWidth="1"/>
    <col min="3" max="3" width="13.7109375" customWidth="1"/>
    <col min="4" max="4" width="15.42578125" customWidth="1"/>
    <col min="5" max="5" width="1" customWidth="1"/>
    <col min="6" max="6" width="15" customWidth="1"/>
    <col min="7" max="7" width="13.5703125" customWidth="1"/>
    <col min="8" max="8" width="14.140625" customWidth="1"/>
    <col min="11" max="11" width="14" style="37" bestFit="1" customWidth="1"/>
    <col min="15" max="15" width="11.28515625" bestFit="1" customWidth="1"/>
    <col min="258" max="258" width="4.140625" customWidth="1"/>
    <col min="259" max="259" width="17" customWidth="1"/>
    <col min="260" max="260" width="13.7109375" customWidth="1"/>
    <col min="261" max="261" width="15.42578125" customWidth="1"/>
    <col min="262" max="262" width="15" customWidth="1"/>
    <col min="263" max="263" width="13.5703125" customWidth="1"/>
    <col min="264" max="264" width="11.7109375" customWidth="1"/>
    <col min="514" max="514" width="4.140625" customWidth="1"/>
    <col min="515" max="515" width="17" customWidth="1"/>
    <col min="516" max="516" width="13.7109375" customWidth="1"/>
    <col min="517" max="517" width="15.42578125" customWidth="1"/>
    <col min="518" max="518" width="15" customWidth="1"/>
    <col min="519" max="519" width="13.5703125" customWidth="1"/>
    <col min="520" max="520" width="11.7109375" customWidth="1"/>
    <col min="770" max="770" width="4.140625" customWidth="1"/>
    <col min="771" max="771" width="17" customWidth="1"/>
    <col min="772" max="772" width="13.7109375" customWidth="1"/>
    <col min="773" max="773" width="15.42578125" customWidth="1"/>
    <col min="774" max="774" width="15" customWidth="1"/>
    <col min="775" max="775" width="13.5703125" customWidth="1"/>
    <col min="776" max="776" width="11.7109375" customWidth="1"/>
    <col min="1026" max="1026" width="4.140625" customWidth="1"/>
    <col min="1027" max="1027" width="17" customWidth="1"/>
    <col min="1028" max="1028" width="13.7109375" customWidth="1"/>
    <col min="1029" max="1029" width="15.42578125" customWidth="1"/>
    <col min="1030" max="1030" width="15" customWidth="1"/>
    <col min="1031" max="1031" width="13.5703125" customWidth="1"/>
    <col min="1032" max="1032" width="11.7109375" customWidth="1"/>
    <col min="1282" max="1282" width="4.140625" customWidth="1"/>
    <col min="1283" max="1283" width="17" customWidth="1"/>
    <col min="1284" max="1284" width="13.7109375" customWidth="1"/>
    <col min="1285" max="1285" width="15.42578125" customWidth="1"/>
    <col min="1286" max="1286" width="15" customWidth="1"/>
    <col min="1287" max="1287" width="13.5703125" customWidth="1"/>
    <col min="1288" max="1288" width="11.7109375" customWidth="1"/>
    <col min="1538" max="1538" width="4.140625" customWidth="1"/>
    <col min="1539" max="1539" width="17" customWidth="1"/>
    <col min="1540" max="1540" width="13.7109375" customWidth="1"/>
    <col min="1541" max="1541" width="15.42578125" customWidth="1"/>
    <col min="1542" max="1542" width="15" customWidth="1"/>
    <col min="1543" max="1543" width="13.5703125" customWidth="1"/>
    <col min="1544" max="1544" width="11.7109375" customWidth="1"/>
    <col min="1794" max="1794" width="4.140625" customWidth="1"/>
    <col min="1795" max="1795" width="17" customWidth="1"/>
    <col min="1796" max="1796" width="13.7109375" customWidth="1"/>
    <col min="1797" max="1797" width="15.42578125" customWidth="1"/>
    <col min="1798" max="1798" width="15" customWidth="1"/>
    <col min="1799" max="1799" width="13.5703125" customWidth="1"/>
    <col min="1800" max="1800" width="11.7109375" customWidth="1"/>
    <col min="2050" max="2050" width="4.140625" customWidth="1"/>
    <col min="2051" max="2051" width="17" customWidth="1"/>
    <col min="2052" max="2052" width="13.7109375" customWidth="1"/>
    <col min="2053" max="2053" width="15.42578125" customWidth="1"/>
    <col min="2054" max="2054" width="15" customWidth="1"/>
    <col min="2055" max="2055" width="13.5703125" customWidth="1"/>
    <col min="2056" max="2056" width="11.7109375" customWidth="1"/>
    <col min="2306" max="2306" width="4.140625" customWidth="1"/>
    <col min="2307" max="2307" width="17" customWidth="1"/>
    <col min="2308" max="2308" width="13.7109375" customWidth="1"/>
    <col min="2309" max="2309" width="15.42578125" customWidth="1"/>
    <col min="2310" max="2310" width="15" customWidth="1"/>
    <col min="2311" max="2311" width="13.5703125" customWidth="1"/>
    <col min="2312" max="2312" width="11.7109375" customWidth="1"/>
    <col min="2562" max="2562" width="4.140625" customWidth="1"/>
    <col min="2563" max="2563" width="17" customWidth="1"/>
    <col min="2564" max="2564" width="13.7109375" customWidth="1"/>
    <col min="2565" max="2565" width="15.42578125" customWidth="1"/>
    <col min="2566" max="2566" width="15" customWidth="1"/>
    <col min="2567" max="2567" width="13.5703125" customWidth="1"/>
    <col min="2568" max="2568" width="11.7109375" customWidth="1"/>
    <col min="2818" max="2818" width="4.140625" customWidth="1"/>
    <col min="2819" max="2819" width="17" customWidth="1"/>
    <col min="2820" max="2820" width="13.7109375" customWidth="1"/>
    <col min="2821" max="2821" width="15.42578125" customWidth="1"/>
    <col min="2822" max="2822" width="15" customWidth="1"/>
    <col min="2823" max="2823" width="13.5703125" customWidth="1"/>
    <col min="2824" max="2824" width="11.7109375" customWidth="1"/>
    <col min="3074" max="3074" width="4.140625" customWidth="1"/>
    <col min="3075" max="3075" width="17" customWidth="1"/>
    <col min="3076" max="3076" width="13.7109375" customWidth="1"/>
    <col min="3077" max="3077" width="15.42578125" customWidth="1"/>
    <col min="3078" max="3078" width="15" customWidth="1"/>
    <col min="3079" max="3079" width="13.5703125" customWidth="1"/>
    <col min="3080" max="3080" width="11.7109375" customWidth="1"/>
    <col min="3330" max="3330" width="4.140625" customWidth="1"/>
    <col min="3331" max="3331" width="17" customWidth="1"/>
    <col min="3332" max="3332" width="13.7109375" customWidth="1"/>
    <col min="3333" max="3333" width="15.42578125" customWidth="1"/>
    <col min="3334" max="3334" width="15" customWidth="1"/>
    <col min="3335" max="3335" width="13.5703125" customWidth="1"/>
    <col min="3336" max="3336" width="11.7109375" customWidth="1"/>
    <col min="3586" max="3586" width="4.140625" customWidth="1"/>
    <col min="3587" max="3587" width="17" customWidth="1"/>
    <col min="3588" max="3588" width="13.7109375" customWidth="1"/>
    <col min="3589" max="3589" width="15.42578125" customWidth="1"/>
    <col min="3590" max="3590" width="15" customWidth="1"/>
    <col min="3591" max="3591" width="13.5703125" customWidth="1"/>
    <col min="3592" max="3592" width="11.7109375" customWidth="1"/>
    <col min="3842" max="3842" width="4.140625" customWidth="1"/>
    <col min="3843" max="3843" width="17" customWidth="1"/>
    <col min="3844" max="3844" width="13.7109375" customWidth="1"/>
    <col min="3845" max="3845" width="15.42578125" customWidth="1"/>
    <col min="3846" max="3846" width="15" customWidth="1"/>
    <col min="3847" max="3847" width="13.5703125" customWidth="1"/>
    <col min="3848" max="3848" width="11.7109375" customWidth="1"/>
    <col min="4098" max="4098" width="4.140625" customWidth="1"/>
    <col min="4099" max="4099" width="17" customWidth="1"/>
    <col min="4100" max="4100" width="13.7109375" customWidth="1"/>
    <col min="4101" max="4101" width="15.42578125" customWidth="1"/>
    <col min="4102" max="4102" width="15" customWidth="1"/>
    <col min="4103" max="4103" width="13.5703125" customWidth="1"/>
    <col min="4104" max="4104" width="11.7109375" customWidth="1"/>
    <col min="4354" max="4354" width="4.140625" customWidth="1"/>
    <col min="4355" max="4355" width="17" customWidth="1"/>
    <col min="4356" max="4356" width="13.7109375" customWidth="1"/>
    <col min="4357" max="4357" width="15.42578125" customWidth="1"/>
    <col min="4358" max="4358" width="15" customWidth="1"/>
    <col min="4359" max="4359" width="13.5703125" customWidth="1"/>
    <col min="4360" max="4360" width="11.7109375" customWidth="1"/>
    <col min="4610" max="4610" width="4.140625" customWidth="1"/>
    <col min="4611" max="4611" width="17" customWidth="1"/>
    <col min="4612" max="4612" width="13.7109375" customWidth="1"/>
    <col min="4613" max="4613" width="15.42578125" customWidth="1"/>
    <col min="4614" max="4614" width="15" customWidth="1"/>
    <col min="4615" max="4615" width="13.5703125" customWidth="1"/>
    <col min="4616" max="4616" width="11.7109375" customWidth="1"/>
    <col min="4866" max="4866" width="4.140625" customWidth="1"/>
    <col min="4867" max="4867" width="17" customWidth="1"/>
    <col min="4868" max="4868" width="13.7109375" customWidth="1"/>
    <col min="4869" max="4869" width="15.42578125" customWidth="1"/>
    <col min="4870" max="4870" width="15" customWidth="1"/>
    <col min="4871" max="4871" width="13.5703125" customWidth="1"/>
    <col min="4872" max="4872" width="11.7109375" customWidth="1"/>
    <col min="5122" max="5122" width="4.140625" customWidth="1"/>
    <col min="5123" max="5123" width="17" customWidth="1"/>
    <col min="5124" max="5124" width="13.7109375" customWidth="1"/>
    <col min="5125" max="5125" width="15.42578125" customWidth="1"/>
    <col min="5126" max="5126" width="15" customWidth="1"/>
    <col min="5127" max="5127" width="13.5703125" customWidth="1"/>
    <col min="5128" max="5128" width="11.7109375" customWidth="1"/>
    <col min="5378" max="5378" width="4.140625" customWidth="1"/>
    <col min="5379" max="5379" width="17" customWidth="1"/>
    <col min="5380" max="5380" width="13.7109375" customWidth="1"/>
    <col min="5381" max="5381" width="15.42578125" customWidth="1"/>
    <col min="5382" max="5382" width="15" customWidth="1"/>
    <col min="5383" max="5383" width="13.5703125" customWidth="1"/>
    <col min="5384" max="5384" width="11.7109375" customWidth="1"/>
    <col min="5634" max="5634" width="4.140625" customWidth="1"/>
    <col min="5635" max="5635" width="17" customWidth="1"/>
    <col min="5636" max="5636" width="13.7109375" customWidth="1"/>
    <col min="5637" max="5637" width="15.42578125" customWidth="1"/>
    <col min="5638" max="5638" width="15" customWidth="1"/>
    <col min="5639" max="5639" width="13.5703125" customWidth="1"/>
    <col min="5640" max="5640" width="11.7109375" customWidth="1"/>
    <col min="5890" max="5890" width="4.140625" customWidth="1"/>
    <col min="5891" max="5891" width="17" customWidth="1"/>
    <col min="5892" max="5892" width="13.7109375" customWidth="1"/>
    <col min="5893" max="5893" width="15.42578125" customWidth="1"/>
    <col min="5894" max="5894" width="15" customWidth="1"/>
    <col min="5895" max="5895" width="13.5703125" customWidth="1"/>
    <col min="5896" max="5896" width="11.7109375" customWidth="1"/>
    <col min="6146" max="6146" width="4.140625" customWidth="1"/>
    <col min="6147" max="6147" width="17" customWidth="1"/>
    <col min="6148" max="6148" width="13.7109375" customWidth="1"/>
    <col min="6149" max="6149" width="15.42578125" customWidth="1"/>
    <col min="6150" max="6150" width="15" customWidth="1"/>
    <col min="6151" max="6151" width="13.5703125" customWidth="1"/>
    <col min="6152" max="6152" width="11.7109375" customWidth="1"/>
    <col min="6402" max="6402" width="4.140625" customWidth="1"/>
    <col min="6403" max="6403" width="17" customWidth="1"/>
    <col min="6404" max="6404" width="13.7109375" customWidth="1"/>
    <col min="6405" max="6405" width="15.42578125" customWidth="1"/>
    <col min="6406" max="6406" width="15" customWidth="1"/>
    <col min="6407" max="6407" width="13.5703125" customWidth="1"/>
    <col min="6408" max="6408" width="11.7109375" customWidth="1"/>
    <col min="6658" max="6658" width="4.140625" customWidth="1"/>
    <col min="6659" max="6659" width="17" customWidth="1"/>
    <col min="6660" max="6660" width="13.7109375" customWidth="1"/>
    <col min="6661" max="6661" width="15.42578125" customWidth="1"/>
    <col min="6662" max="6662" width="15" customWidth="1"/>
    <col min="6663" max="6663" width="13.5703125" customWidth="1"/>
    <col min="6664" max="6664" width="11.7109375" customWidth="1"/>
    <col min="6914" max="6914" width="4.140625" customWidth="1"/>
    <col min="6915" max="6915" width="17" customWidth="1"/>
    <col min="6916" max="6916" width="13.7109375" customWidth="1"/>
    <col min="6917" max="6917" width="15.42578125" customWidth="1"/>
    <col min="6918" max="6918" width="15" customWidth="1"/>
    <col min="6919" max="6919" width="13.5703125" customWidth="1"/>
    <col min="6920" max="6920" width="11.7109375" customWidth="1"/>
    <col min="7170" max="7170" width="4.140625" customWidth="1"/>
    <col min="7171" max="7171" width="17" customWidth="1"/>
    <col min="7172" max="7172" width="13.7109375" customWidth="1"/>
    <col min="7173" max="7173" width="15.42578125" customWidth="1"/>
    <col min="7174" max="7174" width="15" customWidth="1"/>
    <col min="7175" max="7175" width="13.5703125" customWidth="1"/>
    <col min="7176" max="7176" width="11.7109375" customWidth="1"/>
    <col min="7426" max="7426" width="4.140625" customWidth="1"/>
    <col min="7427" max="7427" width="17" customWidth="1"/>
    <col min="7428" max="7428" width="13.7109375" customWidth="1"/>
    <col min="7429" max="7429" width="15.42578125" customWidth="1"/>
    <col min="7430" max="7430" width="15" customWidth="1"/>
    <col min="7431" max="7431" width="13.5703125" customWidth="1"/>
    <col min="7432" max="7432" width="11.7109375" customWidth="1"/>
    <col min="7682" max="7682" width="4.140625" customWidth="1"/>
    <col min="7683" max="7683" width="17" customWidth="1"/>
    <col min="7684" max="7684" width="13.7109375" customWidth="1"/>
    <col min="7685" max="7685" width="15.42578125" customWidth="1"/>
    <col min="7686" max="7686" width="15" customWidth="1"/>
    <col min="7687" max="7687" width="13.5703125" customWidth="1"/>
    <col min="7688" max="7688" width="11.7109375" customWidth="1"/>
    <col min="7938" max="7938" width="4.140625" customWidth="1"/>
    <col min="7939" max="7939" width="17" customWidth="1"/>
    <col min="7940" max="7940" width="13.7109375" customWidth="1"/>
    <col min="7941" max="7941" width="15.42578125" customWidth="1"/>
    <col min="7942" max="7942" width="15" customWidth="1"/>
    <col min="7943" max="7943" width="13.5703125" customWidth="1"/>
    <col min="7944" max="7944" width="11.7109375" customWidth="1"/>
    <col min="8194" max="8194" width="4.140625" customWidth="1"/>
    <col min="8195" max="8195" width="17" customWidth="1"/>
    <col min="8196" max="8196" width="13.7109375" customWidth="1"/>
    <col min="8197" max="8197" width="15.42578125" customWidth="1"/>
    <col min="8198" max="8198" width="15" customWidth="1"/>
    <col min="8199" max="8199" width="13.5703125" customWidth="1"/>
    <col min="8200" max="8200" width="11.7109375" customWidth="1"/>
    <col min="8450" max="8450" width="4.140625" customWidth="1"/>
    <col min="8451" max="8451" width="17" customWidth="1"/>
    <col min="8452" max="8452" width="13.7109375" customWidth="1"/>
    <col min="8453" max="8453" width="15.42578125" customWidth="1"/>
    <col min="8454" max="8454" width="15" customWidth="1"/>
    <col min="8455" max="8455" width="13.5703125" customWidth="1"/>
    <col min="8456" max="8456" width="11.7109375" customWidth="1"/>
    <col min="8706" max="8706" width="4.140625" customWidth="1"/>
    <col min="8707" max="8707" width="17" customWidth="1"/>
    <col min="8708" max="8708" width="13.7109375" customWidth="1"/>
    <col min="8709" max="8709" width="15.42578125" customWidth="1"/>
    <col min="8710" max="8710" width="15" customWidth="1"/>
    <col min="8711" max="8711" width="13.5703125" customWidth="1"/>
    <col min="8712" max="8712" width="11.7109375" customWidth="1"/>
    <col min="8962" max="8962" width="4.140625" customWidth="1"/>
    <col min="8963" max="8963" width="17" customWidth="1"/>
    <col min="8964" max="8964" width="13.7109375" customWidth="1"/>
    <col min="8965" max="8965" width="15.42578125" customWidth="1"/>
    <col min="8966" max="8966" width="15" customWidth="1"/>
    <col min="8967" max="8967" width="13.5703125" customWidth="1"/>
    <col min="8968" max="8968" width="11.7109375" customWidth="1"/>
    <col min="9218" max="9218" width="4.140625" customWidth="1"/>
    <col min="9219" max="9219" width="17" customWidth="1"/>
    <col min="9220" max="9220" width="13.7109375" customWidth="1"/>
    <col min="9221" max="9221" width="15.42578125" customWidth="1"/>
    <col min="9222" max="9222" width="15" customWidth="1"/>
    <col min="9223" max="9223" width="13.5703125" customWidth="1"/>
    <col min="9224" max="9224" width="11.7109375" customWidth="1"/>
    <col min="9474" max="9474" width="4.140625" customWidth="1"/>
    <col min="9475" max="9475" width="17" customWidth="1"/>
    <col min="9476" max="9476" width="13.7109375" customWidth="1"/>
    <col min="9477" max="9477" width="15.42578125" customWidth="1"/>
    <col min="9478" max="9478" width="15" customWidth="1"/>
    <col min="9479" max="9479" width="13.5703125" customWidth="1"/>
    <col min="9480" max="9480" width="11.7109375" customWidth="1"/>
    <col min="9730" max="9730" width="4.140625" customWidth="1"/>
    <col min="9731" max="9731" width="17" customWidth="1"/>
    <col min="9732" max="9732" width="13.7109375" customWidth="1"/>
    <col min="9733" max="9733" width="15.42578125" customWidth="1"/>
    <col min="9734" max="9734" width="15" customWidth="1"/>
    <col min="9735" max="9735" width="13.5703125" customWidth="1"/>
    <col min="9736" max="9736" width="11.7109375" customWidth="1"/>
    <col min="9986" max="9986" width="4.140625" customWidth="1"/>
    <col min="9987" max="9987" width="17" customWidth="1"/>
    <col min="9988" max="9988" width="13.7109375" customWidth="1"/>
    <col min="9989" max="9989" width="15.42578125" customWidth="1"/>
    <col min="9990" max="9990" width="15" customWidth="1"/>
    <col min="9991" max="9991" width="13.5703125" customWidth="1"/>
    <col min="9992" max="9992" width="11.7109375" customWidth="1"/>
    <col min="10242" max="10242" width="4.140625" customWidth="1"/>
    <col min="10243" max="10243" width="17" customWidth="1"/>
    <col min="10244" max="10244" width="13.7109375" customWidth="1"/>
    <col min="10245" max="10245" width="15.42578125" customWidth="1"/>
    <col min="10246" max="10246" width="15" customWidth="1"/>
    <col min="10247" max="10247" width="13.5703125" customWidth="1"/>
    <col min="10248" max="10248" width="11.7109375" customWidth="1"/>
    <col min="10498" max="10498" width="4.140625" customWidth="1"/>
    <col min="10499" max="10499" width="17" customWidth="1"/>
    <col min="10500" max="10500" width="13.7109375" customWidth="1"/>
    <col min="10501" max="10501" width="15.42578125" customWidth="1"/>
    <col min="10502" max="10502" width="15" customWidth="1"/>
    <col min="10503" max="10503" width="13.5703125" customWidth="1"/>
    <col min="10504" max="10504" width="11.7109375" customWidth="1"/>
    <col min="10754" max="10754" width="4.140625" customWidth="1"/>
    <col min="10755" max="10755" width="17" customWidth="1"/>
    <col min="10756" max="10756" width="13.7109375" customWidth="1"/>
    <col min="10757" max="10757" width="15.42578125" customWidth="1"/>
    <col min="10758" max="10758" width="15" customWidth="1"/>
    <col min="10759" max="10759" width="13.5703125" customWidth="1"/>
    <col min="10760" max="10760" width="11.7109375" customWidth="1"/>
    <col min="11010" max="11010" width="4.140625" customWidth="1"/>
    <col min="11011" max="11011" width="17" customWidth="1"/>
    <col min="11012" max="11012" width="13.7109375" customWidth="1"/>
    <col min="11013" max="11013" width="15.42578125" customWidth="1"/>
    <col min="11014" max="11014" width="15" customWidth="1"/>
    <col min="11015" max="11015" width="13.5703125" customWidth="1"/>
    <col min="11016" max="11016" width="11.7109375" customWidth="1"/>
    <col min="11266" max="11266" width="4.140625" customWidth="1"/>
    <col min="11267" max="11267" width="17" customWidth="1"/>
    <col min="11268" max="11268" width="13.7109375" customWidth="1"/>
    <col min="11269" max="11269" width="15.42578125" customWidth="1"/>
    <col min="11270" max="11270" width="15" customWidth="1"/>
    <col min="11271" max="11271" width="13.5703125" customWidth="1"/>
    <col min="11272" max="11272" width="11.7109375" customWidth="1"/>
    <col min="11522" max="11522" width="4.140625" customWidth="1"/>
    <col min="11523" max="11523" width="17" customWidth="1"/>
    <col min="11524" max="11524" width="13.7109375" customWidth="1"/>
    <col min="11525" max="11525" width="15.42578125" customWidth="1"/>
    <col min="11526" max="11526" width="15" customWidth="1"/>
    <col min="11527" max="11527" width="13.5703125" customWidth="1"/>
    <col min="11528" max="11528" width="11.7109375" customWidth="1"/>
    <col min="11778" max="11778" width="4.140625" customWidth="1"/>
    <col min="11779" max="11779" width="17" customWidth="1"/>
    <col min="11780" max="11780" width="13.7109375" customWidth="1"/>
    <col min="11781" max="11781" width="15.42578125" customWidth="1"/>
    <col min="11782" max="11782" width="15" customWidth="1"/>
    <col min="11783" max="11783" width="13.5703125" customWidth="1"/>
    <col min="11784" max="11784" width="11.7109375" customWidth="1"/>
    <col min="12034" max="12034" width="4.140625" customWidth="1"/>
    <col min="12035" max="12035" width="17" customWidth="1"/>
    <col min="12036" max="12036" width="13.7109375" customWidth="1"/>
    <col min="12037" max="12037" width="15.42578125" customWidth="1"/>
    <col min="12038" max="12038" width="15" customWidth="1"/>
    <col min="12039" max="12039" width="13.5703125" customWidth="1"/>
    <col min="12040" max="12040" width="11.7109375" customWidth="1"/>
    <col min="12290" max="12290" width="4.140625" customWidth="1"/>
    <col min="12291" max="12291" width="17" customWidth="1"/>
    <col min="12292" max="12292" width="13.7109375" customWidth="1"/>
    <col min="12293" max="12293" width="15.42578125" customWidth="1"/>
    <col min="12294" max="12294" width="15" customWidth="1"/>
    <col min="12295" max="12295" width="13.5703125" customWidth="1"/>
    <col min="12296" max="12296" width="11.7109375" customWidth="1"/>
    <col min="12546" max="12546" width="4.140625" customWidth="1"/>
    <col min="12547" max="12547" width="17" customWidth="1"/>
    <col min="12548" max="12548" width="13.7109375" customWidth="1"/>
    <col min="12549" max="12549" width="15.42578125" customWidth="1"/>
    <col min="12550" max="12550" width="15" customWidth="1"/>
    <col min="12551" max="12551" width="13.5703125" customWidth="1"/>
    <col min="12552" max="12552" width="11.7109375" customWidth="1"/>
    <col min="12802" max="12802" width="4.140625" customWidth="1"/>
    <col min="12803" max="12803" width="17" customWidth="1"/>
    <col min="12804" max="12804" width="13.7109375" customWidth="1"/>
    <col min="12805" max="12805" width="15.42578125" customWidth="1"/>
    <col min="12806" max="12806" width="15" customWidth="1"/>
    <col min="12807" max="12807" width="13.5703125" customWidth="1"/>
    <col min="12808" max="12808" width="11.7109375" customWidth="1"/>
    <col min="13058" max="13058" width="4.140625" customWidth="1"/>
    <col min="13059" max="13059" width="17" customWidth="1"/>
    <col min="13060" max="13060" width="13.7109375" customWidth="1"/>
    <col min="13061" max="13061" width="15.42578125" customWidth="1"/>
    <col min="13062" max="13062" width="15" customWidth="1"/>
    <col min="13063" max="13063" width="13.5703125" customWidth="1"/>
    <col min="13064" max="13064" width="11.7109375" customWidth="1"/>
    <col min="13314" max="13314" width="4.140625" customWidth="1"/>
    <col min="13315" max="13315" width="17" customWidth="1"/>
    <col min="13316" max="13316" width="13.7109375" customWidth="1"/>
    <col min="13317" max="13317" width="15.42578125" customWidth="1"/>
    <col min="13318" max="13318" width="15" customWidth="1"/>
    <col min="13319" max="13319" width="13.5703125" customWidth="1"/>
    <col min="13320" max="13320" width="11.7109375" customWidth="1"/>
    <col min="13570" max="13570" width="4.140625" customWidth="1"/>
    <col min="13571" max="13571" width="17" customWidth="1"/>
    <col min="13572" max="13572" width="13.7109375" customWidth="1"/>
    <col min="13573" max="13573" width="15.42578125" customWidth="1"/>
    <col min="13574" max="13574" width="15" customWidth="1"/>
    <col min="13575" max="13575" width="13.5703125" customWidth="1"/>
    <col min="13576" max="13576" width="11.7109375" customWidth="1"/>
    <col min="13826" max="13826" width="4.140625" customWidth="1"/>
    <col min="13827" max="13827" width="17" customWidth="1"/>
    <col min="13828" max="13828" width="13.7109375" customWidth="1"/>
    <col min="13829" max="13829" width="15.42578125" customWidth="1"/>
    <col min="13830" max="13830" width="15" customWidth="1"/>
    <col min="13831" max="13831" width="13.5703125" customWidth="1"/>
    <col min="13832" max="13832" width="11.7109375" customWidth="1"/>
    <col min="14082" max="14082" width="4.140625" customWidth="1"/>
    <col min="14083" max="14083" width="17" customWidth="1"/>
    <col min="14084" max="14084" width="13.7109375" customWidth="1"/>
    <col min="14085" max="14085" width="15.42578125" customWidth="1"/>
    <col min="14086" max="14086" width="15" customWidth="1"/>
    <col min="14087" max="14087" width="13.5703125" customWidth="1"/>
    <col min="14088" max="14088" width="11.7109375" customWidth="1"/>
    <col min="14338" max="14338" width="4.140625" customWidth="1"/>
    <col min="14339" max="14339" width="17" customWidth="1"/>
    <col min="14340" max="14340" width="13.7109375" customWidth="1"/>
    <col min="14341" max="14341" width="15.42578125" customWidth="1"/>
    <col min="14342" max="14342" width="15" customWidth="1"/>
    <col min="14343" max="14343" width="13.5703125" customWidth="1"/>
    <col min="14344" max="14344" width="11.7109375" customWidth="1"/>
    <col min="14594" max="14594" width="4.140625" customWidth="1"/>
    <col min="14595" max="14595" width="17" customWidth="1"/>
    <col min="14596" max="14596" width="13.7109375" customWidth="1"/>
    <col min="14597" max="14597" width="15.42578125" customWidth="1"/>
    <col min="14598" max="14598" width="15" customWidth="1"/>
    <col min="14599" max="14599" width="13.5703125" customWidth="1"/>
    <col min="14600" max="14600" width="11.7109375" customWidth="1"/>
    <col min="14850" max="14850" width="4.140625" customWidth="1"/>
    <col min="14851" max="14851" width="17" customWidth="1"/>
    <col min="14852" max="14852" width="13.7109375" customWidth="1"/>
    <col min="14853" max="14853" width="15.42578125" customWidth="1"/>
    <col min="14854" max="14854" width="15" customWidth="1"/>
    <col min="14855" max="14855" width="13.5703125" customWidth="1"/>
    <col min="14856" max="14856" width="11.7109375" customWidth="1"/>
    <col min="15106" max="15106" width="4.140625" customWidth="1"/>
    <col min="15107" max="15107" width="17" customWidth="1"/>
    <col min="15108" max="15108" width="13.7109375" customWidth="1"/>
    <col min="15109" max="15109" width="15.42578125" customWidth="1"/>
    <col min="15110" max="15110" width="15" customWidth="1"/>
    <col min="15111" max="15111" width="13.5703125" customWidth="1"/>
    <col min="15112" max="15112" width="11.7109375" customWidth="1"/>
    <col min="15362" max="15362" width="4.140625" customWidth="1"/>
    <col min="15363" max="15363" width="17" customWidth="1"/>
    <col min="15364" max="15364" width="13.7109375" customWidth="1"/>
    <col min="15365" max="15365" width="15.42578125" customWidth="1"/>
    <col min="15366" max="15366" width="15" customWidth="1"/>
    <col min="15367" max="15367" width="13.5703125" customWidth="1"/>
    <col min="15368" max="15368" width="11.7109375" customWidth="1"/>
    <col min="15618" max="15618" width="4.140625" customWidth="1"/>
    <col min="15619" max="15619" width="17" customWidth="1"/>
    <col min="15620" max="15620" width="13.7109375" customWidth="1"/>
    <col min="15621" max="15621" width="15.42578125" customWidth="1"/>
    <col min="15622" max="15622" width="15" customWidth="1"/>
    <col min="15623" max="15623" width="13.5703125" customWidth="1"/>
    <col min="15624" max="15624" width="11.7109375" customWidth="1"/>
    <col min="15874" max="15874" width="4.140625" customWidth="1"/>
    <col min="15875" max="15875" width="17" customWidth="1"/>
    <col min="15876" max="15876" width="13.7109375" customWidth="1"/>
    <col min="15877" max="15877" width="15.42578125" customWidth="1"/>
    <col min="15878" max="15878" width="15" customWidth="1"/>
    <col min="15879" max="15879" width="13.5703125" customWidth="1"/>
    <col min="15880" max="15880" width="11.7109375" customWidth="1"/>
    <col min="16130" max="16130" width="4.140625" customWidth="1"/>
    <col min="16131" max="16131" width="17" customWidth="1"/>
    <col min="16132" max="16132" width="13.7109375" customWidth="1"/>
    <col min="16133" max="16133" width="15.42578125" customWidth="1"/>
    <col min="16134" max="16134" width="15" customWidth="1"/>
    <col min="16135" max="16135" width="13.5703125" customWidth="1"/>
    <col min="16136" max="16136" width="11.7109375" customWidth="1"/>
  </cols>
  <sheetData>
    <row r="1" spans="1:11" x14ac:dyDescent="0.25">
      <c r="A1" t="s">
        <v>182</v>
      </c>
      <c r="K1"/>
    </row>
    <row r="2" spans="1:11" x14ac:dyDescent="0.25">
      <c r="A2" t="s">
        <v>183</v>
      </c>
      <c r="K2"/>
    </row>
    <row r="3" spans="1:11" x14ac:dyDescent="0.25">
      <c r="A3" s="20"/>
      <c r="B3" s="21">
        <v>43677</v>
      </c>
      <c r="K3"/>
    </row>
    <row r="4" spans="1:11" ht="6" customHeight="1" x14ac:dyDescent="0.25">
      <c r="K4"/>
    </row>
    <row r="5" spans="1:11" x14ac:dyDescent="0.25">
      <c r="B5" t="s">
        <v>184</v>
      </c>
      <c r="D5" s="22"/>
      <c r="E5" s="22"/>
      <c r="G5" s="22">
        <f>+'Balance Sheet'!F6</f>
        <v>571560.37</v>
      </c>
      <c r="K5"/>
    </row>
    <row r="6" spans="1:11" x14ac:dyDescent="0.25">
      <c r="B6" t="s">
        <v>185</v>
      </c>
      <c r="D6" s="22"/>
      <c r="E6" s="22"/>
      <c r="G6" s="22">
        <f>-'Cash Flow'!F29</f>
        <v>-3705.81</v>
      </c>
      <c r="K6"/>
    </row>
    <row r="7" spans="1:11" ht="5.25" customHeight="1" x14ac:dyDescent="0.25">
      <c r="D7" s="22"/>
      <c r="E7" s="22"/>
      <c r="F7" s="22"/>
      <c r="K7"/>
    </row>
    <row r="8" spans="1:11" ht="5.25" customHeight="1" x14ac:dyDescent="0.25">
      <c r="A8" s="23"/>
      <c r="B8" s="23"/>
      <c r="C8" s="23"/>
      <c r="D8" s="24"/>
      <c r="E8" s="24"/>
      <c r="F8" s="24"/>
      <c r="G8" s="25"/>
      <c r="K8"/>
    </row>
    <row r="9" spans="1:11" ht="30" x14ac:dyDescent="0.25">
      <c r="B9" s="26" t="s">
        <v>186</v>
      </c>
      <c r="C9" s="27"/>
      <c r="D9" s="28" t="s">
        <v>187</v>
      </c>
      <c r="E9" s="28"/>
      <c r="F9" s="28" t="s">
        <v>188</v>
      </c>
      <c r="G9" s="28" t="s">
        <v>189</v>
      </c>
      <c r="K9"/>
    </row>
    <row r="10" spans="1:11" x14ac:dyDescent="0.25">
      <c r="B10" t="s">
        <v>190</v>
      </c>
      <c r="C10" s="29"/>
      <c r="D10" s="30">
        <f>+'Budget vs Actual'!F14</f>
        <v>245022.61</v>
      </c>
      <c r="E10" s="30">
        <f>+'[1]Budget vs Actual'!G22</f>
        <v>0</v>
      </c>
      <c r="F10" s="30">
        <f>+'Budget vs Actual'!H14</f>
        <v>226272</v>
      </c>
      <c r="G10" s="31">
        <f t="shared" ref="G10:G15" si="0">+D10-F10</f>
        <v>18750.609999999986</v>
      </c>
      <c r="K10"/>
    </row>
    <row r="11" spans="1:11" x14ac:dyDescent="0.25">
      <c r="B11" t="s">
        <v>191</v>
      </c>
      <c r="C11" s="29"/>
      <c r="D11" s="30">
        <f>+'Budget vs Actual'!F91</f>
        <v>146682.23999999999</v>
      </c>
      <c r="E11" s="30">
        <f>+'[1]Budget vs Actual'!G107</f>
        <v>0</v>
      </c>
      <c r="F11" s="30">
        <f>+'Budget vs Actual'!H91</f>
        <v>154581.5</v>
      </c>
      <c r="G11" s="31">
        <f t="shared" si="0"/>
        <v>-7899.2600000000093</v>
      </c>
      <c r="K11"/>
    </row>
    <row r="12" spans="1:11" x14ac:dyDescent="0.25">
      <c r="B12" t="s">
        <v>192</v>
      </c>
      <c r="C12" s="29"/>
      <c r="D12" s="30">
        <f>+'Budget vs Actual'!F92</f>
        <v>98340.37</v>
      </c>
      <c r="E12" s="30">
        <f>+'[1]Budget vs Actual'!G108</f>
        <v>0</v>
      </c>
      <c r="F12" s="30">
        <f>+'Budget vs Actual'!H92</f>
        <v>71690.5</v>
      </c>
      <c r="G12" s="31">
        <f t="shared" si="0"/>
        <v>26649.869999999995</v>
      </c>
      <c r="K12"/>
    </row>
    <row r="13" spans="1:11" x14ac:dyDescent="0.25">
      <c r="A13" s="32" t="s">
        <v>193</v>
      </c>
      <c r="B13" t="s">
        <v>194</v>
      </c>
      <c r="D13" s="30">
        <f>+'Budget vs Actual'!F10</f>
        <v>151827.62</v>
      </c>
      <c r="E13" s="30">
        <f>+'[1]Budget vs Actual'!G10+'[1]Budget vs Actual'!G15</f>
        <v>0</v>
      </c>
      <c r="F13" s="30">
        <f>+'Budget vs Actual'!H10</f>
        <v>151000</v>
      </c>
      <c r="G13" s="31">
        <f t="shared" si="0"/>
        <v>827.61999999999534</v>
      </c>
      <c r="K13"/>
    </row>
    <row r="14" spans="1:11" x14ac:dyDescent="0.25">
      <c r="A14" s="33" t="s">
        <v>195</v>
      </c>
      <c r="B14" t="s">
        <v>196</v>
      </c>
      <c r="D14" s="30">
        <f>+'Budget vs Actual'!F12</f>
        <v>83472.320000000007</v>
      </c>
      <c r="E14" s="30">
        <f>+'[1]Budget vs Actual'!G21</f>
        <v>0</v>
      </c>
      <c r="F14" s="30">
        <f>+'Budget vs Actual'!H12</f>
        <v>75000</v>
      </c>
      <c r="G14" s="31">
        <f t="shared" si="0"/>
        <v>8472.320000000007</v>
      </c>
      <c r="K14"/>
    </row>
    <row r="15" spans="1:11" x14ac:dyDescent="0.25">
      <c r="A15" s="33" t="s">
        <v>195</v>
      </c>
      <c r="B15" t="s">
        <v>197</v>
      </c>
      <c r="D15" s="30">
        <f>+'Budget vs Actual'!F94</f>
        <v>38029.610000000008</v>
      </c>
      <c r="E15" s="30"/>
      <c r="F15" s="30">
        <f>+'Budget vs Actual'!H94</f>
        <v>28158</v>
      </c>
      <c r="G15" s="31">
        <f t="shared" si="0"/>
        <v>9871.6100000000079</v>
      </c>
      <c r="K15"/>
    </row>
    <row r="16" spans="1:11" ht="9.75" customHeight="1" x14ac:dyDescent="0.25">
      <c r="K16"/>
    </row>
    <row r="17" spans="1:15" x14ac:dyDescent="0.25">
      <c r="A17" s="32" t="s">
        <v>193</v>
      </c>
      <c r="B17" s="34" t="s">
        <v>209</v>
      </c>
      <c r="C17" s="35"/>
      <c r="D17" s="35"/>
      <c r="E17" s="35"/>
      <c r="F17" s="35"/>
      <c r="G17" s="36"/>
    </row>
    <row r="18" spans="1:15" x14ac:dyDescent="0.25">
      <c r="A18" s="33" t="s">
        <v>195</v>
      </c>
      <c r="B18" s="38" t="s">
        <v>208</v>
      </c>
      <c r="C18" s="36"/>
      <c r="D18" s="36"/>
      <c r="E18" s="36"/>
      <c r="F18" s="36"/>
      <c r="G18" s="36"/>
    </row>
    <row r="19" spans="1:15" x14ac:dyDescent="0.25">
      <c r="A19" s="39" t="s">
        <v>198</v>
      </c>
      <c r="B19" s="38" t="s">
        <v>210</v>
      </c>
      <c r="C19" s="36"/>
      <c r="D19" s="36"/>
      <c r="E19" s="36"/>
      <c r="F19" s="36"/>
      <c r="G19" s="36"/>
    </row>
    <row r="20" spans="1:15" x14ac:dyDescent="0.25">
      <c r="A20" s="40"/>
    </row>
    <row r="21" spans="1:15" ht="2.25" customHeight="1" x14ac:dyDescent="0.25">
      <c r="A21" s="41"/>
    </row>
    <row r="22" spans="1:15" ht="7.5" customHeight="1" x14ac:dyDescent="0.25">
      <c r="A22" s="23"/>
      <c r="B22" s="23"/>
      <c r="C22" s="23"/>
      <c r="D22" s="24"/>
      <c r="E22" s="24"/>
      <c r="F22" s="24"/>
      <c r="G22" s="25"/>
    </row>
    <row r="23" spans="1:15" ht="30" x14ac:dyDescent="0.25">
      <c r="B23" s="26" t="s">
        <v>200</v>
      </c>
      <c r="C23" s="27"/>
      <c r="D23" s="28" t="s">
        <v>187</v>
      </c>
      <c r="E23" s="28"/>
      <c r="F23" s="28" t="s">
        <v>201</v>
      </c>
      <c r="G23" s="28" t="s">
        <v>189</v>
      </c>
    </row>
    <row r="24" spans="1:15" x14ac:dyDescent="0.25">
      <c r="B24" t="s">
        <v>190</v>
      </c>
      <c r="C24" s="29"/>
      <c r="D24" s="30">
        <f t="shared" ref="D24:D29" si="1">+D10</f>
        <v>245022.61</v>
      </c>
      <c r="E24" s="30"/>
      <c r="F24" s="30">
        <f>+'PY comparison'!G7</f>
        <v>113280.7</v>
      </c>
      <c r="G24" s="31">
        <f>+D24-F24</f>
        <v>131741.90999999997</v>
      </c>
    </row>
    <row r="25" spans="1:15" x14ac:dyDescent="0.25">
      <c r="B25" t="s">
        <v>191</v>
      </c>
      <c r="C25" s="29"/>
      <c r="D25" s="30">
        <f t="shared" si="1"/>
        <v>146682.23999999999</v>
      </c>
      <c r="E25" s="30"/>
      <c r="F25" s="30">
        <f>+'PY comparison'!G17</f>
        <v>160239.43</v>
      </c>
      <c r="G25" s="31">
        <f t="shared" ref="G25:G29" si="2">+D25-F25</f>
        <v>-13557.190000000002</v>
      </c>
    </row>
    <row r="26" spans="1:15" x14ac:dyDescent="0.25">
      <c r="B26" t="s">
        <v>192</v>
      </c>
      <c r="C26" s="29"/>
      <c r="D26" s="30">
        <f t="shared" si="1"/>
        <v>98340.37</v>
      </c>
      <c r="E26" s="30"/>
      <c r="F26" s="30">
        <f>+'PY comparison'!G18</f>
        <v>-46958.73</v>
      </c>
      <c r="G26" s="31">
        <f t="shared" si="2"/>
        <v>145299.1</v>
      </c>
    </row>
    <row r="27" spans="1:15" x14ac:dyDescent="0.25">
      <c r="A27" s="32" t="s">
        <v>193</v>
      </c>
      <c r="B27" t="s">
        <v>194</v>
      </c>
      <c r="D27" s="30">
        <f t="shared" si="1"/>
        <v>151827.62</v>
      </c>
      <c r="E27" s="30"/>
      <c r="F27" s="30">
        <f>+'PY comparison'!G4</f>
        <v>32487.68</v>
      </c>
      <c r="G27" s="31">
        <f t="shared" si="2"/>
        <v>119339.94</v>
      </c>
      <c r="O27" s="37"/>
    </row>
    <row r="28" spans="1:15" x14ac:dyDescent="0.25">
      <c r="A28" s="33" t="s">
        <v>195</v>
      </c>
      <c r="B28" t="s">
        <v>196</v>
      </c>
      <c r="D28" s="30">
        <f t="shared" si="1"/>
        <v>83472.320000000007</v>
      </c>
      <c r="E28" s="30"/>
      <c r="F28" s="30">
        <f>+'PY comparison'!G6</f>
        <v>80140.759999999995</v>
      </c>
      <c r="G28" s="31">
        <f t="shared" si="2"/>
        <v>3331.5600000000122</v>
      </c>
      <c r="O28" s="37"/>
    </row>
    <row r="29" spans="1:15" x14ac:dyDescent="0.25">
      <c r="A29" s="33" t="s">
        <v>195</v>
      </c>
      <c r="B29" t="s">
        <v>197</v>
      </c>
      <c r="D29" s="30">
        <f t="shared" si="1"/>
        <v>38029.610000000008</v>
      </c>
      <c r="E29" s="30"/>
      <c r="F29" s="30">
        <f>+'PY comparison'!G20</f>
        <v>38865.94</v>
      </c>
      <c r="G29" s="31">
        <f t="shared" si="2"/>
        <v>-836.32999999999447</v>
      </c>
      <c r="O29" s="37"/>
    </row>
    <row r="30" spans="1:15" ht="5.25" customHeight="1" x14ac:dyDescent="0.25">
      <c r="O30" s="37"/>
    </row>
    <row r="31" spans="1:15" ht="15.75" customHeight="1" x14ac:dyDescent="0.25">
      <c r="A31" s="42" t="s">
        <v>193</v>
      </c>
      <c r="B31" s="43" t="s">
        <v>211</v>
      </c>
      <c r="C31" s="43"/>
      <c r="D31" s="43"/>
      <c r="E31" s="43"/>
      <c r="F31" s="43"/>
      <c r="G31" s="43"/>
      <c r="O31" s="37"/>
    </row>
    <row r="32" spans="1:15" x14ac:dyDescent="0.25">
      <c r="A32" s="33" t="s">
        <v>195</v>
      </c>
      <c r="B32" s="38" t="s">
        <v>202</v>
      </c>
      <c r="C32" s="36"/>
      <c r="D32" s="36"/>
      <c r="E32" s="36"/>
      <c r="F32" s="36"/>
      <c r="G32" s="36"/>
      <c r="O32" s="37"/>
    </row>
    <row r="33" spans="1:11" x14ac:dyDescent="0.25">
      <c r="A33" s="39" t="s">
        <v>198</v>
      </c>
      <c r="B33" s="38" t="s">
        <v>212</v>
      </c>
      <c r="C33" s="36"/>
      <c r="D33" s="36"/>
      <c r="E33" s="36"/>
      <c r="F33" s="36"/>
      <c r="G33" s="36"/>
    </row>
    <row r="34" spans="1:11" x14ac:dyDescent="0.25">
      <c r="A34" s="40"/>
    </row>
    <row r="35" spans="1:11" ht="5.25" customHeight="1" x14ac:dyDescent="0.25">
      <c r="A35" s="23"/>
      <c r="B35" s="23"/>
      <c r="C35" s="23"/>
      <c r="D35" s="24"/>
      <c r="E35" s="24"/>
      <c r="F35" s="24"/>
      <c r="G35" s="25"/>
      <c r="K35"/>
    </row>
    <row r="36" spans="1:11" ht="30" hidden="1" x14ac:dyDescent="0.25">
      <c r="A36" s="44"/>
      <c r="B36" s="45" t="s">
        <v>203</v>
      </c>
      <c r="C36" s="46"/>
      <c r="D36" s="47" t="s">
        <v>204</v>
      </c>
      <c r="E36" s="47"/>
      <c r="F36" s="48" t="s">
        <v>205</v>
      </c>
      <c r="G36" s="48" t="s">
        <v>189</v>
      </c>
      <c r="K36"/>
    </row>
    <row r="37" spans="1:11" hidden="1" x14ac:dyDescent="0.25">
      <c r="B37" t="s">
        <v>190</v>
      </c>
      <c r="C37" s="44"/>
      <c r="D37" s="30"/>
      <c r="E37" s="30"/>
      <c r="F37" s="30"/>
      <c r="G37" s="31">
        <f t="shared" ref="G37:G42" si="3">+D37-F37</f>
        <v>0</v>
      </c>
      <c r="K37"/>
    </row>
    <row r="38" spans="1:11" hidden="1" x14ac:dyDescent="0.25">
      <c r="B38" t="s">
        <v>191</v>
      </c>
      <c r="C38" s="44"/>
      <c r="D38" s="30"/>
      <c r="E38" s="30"/>
      <c r="F38" s="30"/>
      <c r="G38" s="31">
        <f t="shared" si="3"/>
        <v>0</v>
      </c>
      <c r="K38"/>
    </row>
    <row r="39" spans="1:11" hidden="1" x14ac:dyDescent="0.25">
      <c r="B39" s="44" t="s">
        <v>206</v>
      </c>
      <c r="C39" s="44"/>
      <c r="D39" s="30"/>
      <c r="E39" s="30"/>
      <c r="F39" s="30"/>
      <c r="G39" s="31">
        <f t="shared" si="3"/>
        <v>0</v>
      </c>
      <c r="K39"/>
    </row>
    <row r="40" spans="1:11" hidden="1" x14ac:dyDescent="0.25">
      <c r="A40" s="42"/>
      <c r="B40" s="44" t="s">
        <v>194</v>
      </c>
      <c r="C40" s="44"/>
      <c r="D40" s="30"/>
      <c r="E40" s="30"/>
      <c r="F40" s="30"/>
      <c r="G40" s="31">
        <f t="shared" si="3"/>
        <v>0</v>
      </c>
      <c r="K40"/>
    </row>
    <row r="41" spans="1:11" hidden="1" x14ac:dyDescent="0.25">
      <c r="A41" s="33"/>
      <c r="B41" s="44" t="s">
        <v>196</v>
      </c>
      <c r="C41" s="44"/>
      <c r="D41" s="30"/>
      <c r="E41" s="30"/>
      <c r="F41" s="30"/>
      <c r="G41" s="31">
        <f t="shared" si="3"/>
        <v>0</v>
      </c>
      <c r="K41"/>
    </row>
    <row r="42" spans="1:11" hidden="1" x14ac:dyDescent="0.25">
      <c r="A42" s="33"/>
      <c r="B42" s="44" t="s">
        <v>197</v>
      </c>
      <c r="C42" s="44"/>
      <c r="D42" s="30"/>
      <c r="E42" s="30"/>
      <c r="F42" s="30"/>
      <c r="G42" s="31">
        <f t="shared" si="3"/>
        <v>0</v>
      </c>
      <c r="K42"/>
    </row>
    <row r="43" spans="1:11" ht="4.5" hidden="1" customHeight="1" x14ac:dyDescent="0.25">
      <c r="A43" s="33"/>
      <c r="B43" s="44"/>
      <c r="C43" s="44"/>
      <c r="D43" s="30"/>
      <c r="E43" s="30"/>
      <c r="F43" s="30"/>
      <c r="G43" s="31"/>
      <c r="K43"/>
    </row>
    <row r="45" spans="1:11" x14ac:dyDescent="0.25">
      <c r="B45" t="s">
        <v>215</v>
      </c>
    </row>
    <row r="46" spans="1:11" x14ac:dyDescent="0.25">
      <c r="A46" s="40" t="s">
        <v>199</v>
      </c>
      <c r="B46" t="s">
        <v>214</v>
      </c>
    </row>
    <row r="47" spans="1:11" x14ac:dyDescent="0.25">
      <c r="A47" s="49" t="s">
        <v>207</v>
      </c>
      <c r="B47" t="s">
        <v>213</v>
      </c>
    </row>
  </sheetData>
  <mergeCells count="1">
    <mergeCell ref="B31:G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J75"/>
  <sheetViews>
    <sheetView zoomScaleNormal="100" workbookViewId="0">
      <pane xSplit="5" ySplit="2" topLeftCell="F33" activePane="bottomRight" state="frozenSplit"/>
      <selection pane="topRight" activeCell="F1" sqref="F1"/>
      <selection pane="bottomLeft" activeCell="A3" sqref="A3"/>
      <selection pane="bottomRight" activeCell="F37" sqref="F37"/>
    </sheetView>
  </sheetViews>
  <sheetFormatPr defaultRowHeight="15" x14ac:dyDescent="0.25"/>
  <cols>
    <col min="1" max="4" width="3" style="16" customWidth="1"/>
    <col min="5" max="5" width="32.140625" style="16" customWidth="1"/>
    <col min="6" max="6" width="12.28515625" style="17" bestFit="1" customWidth="1"/>
    <col min="7" max="7" width="2.28515625" style="17" customWidth="1"/>
    <col min="8" max="8" width="12.28515625" style="17" bestFit="1" customWidth="1"/>
    <col min="9" max="9" width="2.28515625" style="17" customWidth="1"/>
    <col min="10" max="10" width="10.5703125" style="17" bestFit="1" customWidth="1"/>
  </cols>
  <sheetData>
    <row r="1" spans="1:10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</row>
    <row r="2" spans="1:10" s="15" customFormat="1" ht="16.5" thickTop="1" thickBot="1" x14ac:dyDescent="0.3">
      <c r="A2" s="12"/>
      <c r="B2" s="12"/>
      <c r="C2" s="12"/>
      <c r="D2" s="12"/>
      <c r="E2" s="12"/>
      <c r="F2" s="13" t="s">
        <v>123</v>
      </c>
      <c r="G2" s="14"/>
      <c r="H2" s="13" t="s">
        <v>124</v>
      </c>
      <c r="I2" s="14"/>
      <c r="J2" s="13" t="s">
        <v>94</v>
      </c>
    </row>
    <row r="3" spans="1:10" ht="15.75" thickTop="1" x14ac:dyDescent="0.25">
      <c r="A3" s="1" t="s">
        <v>125</v>
      </c>
      <c r="B3" s="1"/>
      <c r="C3" s="1"/>
      <c r="D3" s="1"/>
      <c r="E3" s="1"/>
      <c r="F3" s="4"/>
      <c r="G3" s="5"/>
      <c r="H3" s="4"/>
      <c r="I3" s="5"/>
      <c r="J3" s="4"/>
    </row>
    <row r="4" spans="1:10" x14ac:dyDescent="0.25">
      <c r="A4" s="1"/>
      <c r="B4" s="1" t="s">
        <v>126</v>
      </c>
      <c r="C4" s="1"/>
      <c r="D4" s="1"/>
      <c r="E4" s="1"/>
      <c r="F4" s="4"/>
      <c r="G4" s="5"/>
      <c r="H4" s="4"/>
      <c r="I4" s="5"/>
      <c r="J4" s="4"/>
    </row>
    <row r="5" spans="1:10" x14ac:dyDescent="0.25">
      <c r="A5" s="1"/>
      <c r="B5" s="1"/>
      <c r="C5" s="1" t="s">
        <v>127</v>
      </c>
      <c r="D5" s="1"/>
      <c r="E5" s="1"/>
      <c r="F5" s="4"/>
      <c r="G5" s="5"/>
      <c r="H5" s="4"/>
      <c r="I5" s="5"/>
      <c r="J5" s="4"/>
    </row>
    <row r="6" spans="1:10" ht="15.75" thickBot="1" x14ac:dyDescent="0.3">
      <c r="A6" s="1"/>
      <c r="B6" s="1"/>
      <c r="C6" s="1"/>
      <c r="D6" s="1" t="s">
        <v>128</v>
      </c>
      <c r="E6" s="1"/>
      <c r="F6" s="6">
        <v>571560.37</v>
      </c>
      <c r="G6" s="5"/>
      <c r="H6" s="6">
        <v>707723.6</v>
      </c>
      <c r="I6" s="5"/>
      <c r="J6" s="6">
        <f>ROUND((F6-H6),5)</f>
        <v>-136163.23000000001</v>
      </c>
    </row>
    <row r="7" spans="1:10" x14ac:dyDescent="0.25">
      <c r="A7" s="1"/>
      <c r="B7" s="1"/>
      <c r="C7" s="1" t="s">
        <v>129</v>
      </c>
      <c r="D7" s="1"/>
      <c r="E7" s="1"/>
      <c r="F7" s="4">
        <f>ROUND(SUM(F5:F6),5)</f>
        <v>571560.37</v>
      </c>
      <c r="G7" s="5"/>
      <c r="H7" s="4">
        <f>ROUND(SUM(H5:H6),5)</f>
        <v>707723.6</v>
      </c>
      <c r="I7" s="5"/>
      <c r="J7" s="4">
        <f>ROUND((F7-H7),5)</f>
        <v>-136163.23000000001</v>
      </c>
    </row>
    <row r="8" spans="1:10" x14ac:dyDescent="0.25">
      <c r="A8" s="1"/>
      <c r="B8" s="1"/>
      <c r="C8" s="1" t="s">
        <v>130</v>
      </c>
      <c r="D8" s="1"/>
      <c r="E8" s="1"/>
      <c r="F8" s="4"/>
      <c r="G8" s="5"/>
      <c r="H8" s="4"/>
      <c r="I8" s="5"/>
      <c r="J8" s="4"/>
    </row>
    <row r="9" spans="1:10" ht="15.75" thickBot="1" x14ac:dyDescent="0.3">
      <c r="A9" s="1"/>
      <c r="B9" s="1"/>
      <c r="C9" s="1"/>
      <c r="D9" s="1" t="s">
        <v>98</v>
      </c>
      <c r="E9" s="1"/>
      <c r="F9" s="6">
        <v>193049.85</v>
      </c>
      <c r="G9" s="5"/>
      <c r="H9" s="6">
        <v>0</v>
      </c>
      <c r="I9" s="5"/>
      <c r="J9" s="6">
        <f>ROUND((F9-H9),5)</f>
        <v>193049.85</v>
      </c>
    </row>
    <row r="10" spans="1:10" x14ac:dyDescent="0.25">
      <c r="A10" s="1"/>
      <c r="B10" s="1"/>
      <c r="C10" s="1" t="s">
        <v>131</v>
      </c>
      <c r="D10" s="1"/>
      <c r="E10" s="1"/>
      <c r="F10" s="4">
        <f>ROUND(SUM(F8:F9),5)</f>
        <v>193049.85</v>
      </c>
      <c r="G10" s="5"/>
      <c r="H10" s="4">
        <f>ROUND(SUM(H8:H9),5)</f>
        <v>0</v>
      </c>
      <c r="I10" s="5"/>
      <c r="J10" s="4">
        <f>ROUND((F10-H10),5)</f>
        <v>193049.85</v>
      </c>
    </row>
    <row r="11" spans="1:10" x14ac:dyDescent="0.25">
      <c r="A11" s="1"/>
      <c r="B11" s="1"/>
      <c r="C11" s="1" t="s">
        <v>132</v>
      </c>
      <c r="D11" s="1"/>
      <c r="E11" s="1"/>
      <c r="F11" s="4"/>
      <c r="G11" s="5"/>
      <c r="H11" s="4"/>
      <c r="I11" s="5"/>
      <c r="J11" s="4"/>
    </row>
    <row r="12" spans="1:10" x14ac:dyDescent="0.25">
      <c r="A12" s="1"/>
      <c r="B12" s="1"/>
      <c r="C12" s="1"/>
      <c r="D12" s="1" t="s">
        <v>99</v>
      </c>
      <c r="E12" s="1"/>
      <c r="F12" s="4">
        <v>643212.24</v>
      </c>
      <c r="G12" s="5"/>
      <c r="H12" s="4">
        <v>347241.25</v>
      </c>
      <c r="I12" s="5"/>
      <c r="J12" s="4">
        <f>ROUND((F12-H12),5)</f>
        <v>295970.99</v>
      </c>
    </row>
    <row r="13" spans="1:10" x14ac:dyDescent="0.25">
      <c r="A13" s="1"/>
      <c r="B13" s="1"/>
      <c r="C13" s="1"/>
      <c r="D13" s="1" t="s">
        <v>100</v>
      </c>
      <c r="E13" s="1"/>
      <c r="F13" s="4">
        <v>63920.33</v>
      </c>
      <c r="G13" s="5"/>
      <c r="H13" s="4">
        <v>41212.980000000003</v>
      </c>
      <c r="I13" s="5"/>
      <c r="J13" s="4">
        <f>ROUND((F13-H13),5)</f>
        <v>22707.35</v>
      </c>
    </row>
    <row r="14" spans="1:10" x14ac:dyDescent="0.25">
      <c r="A14" s="1"/>
      <c r="B14" s="1"/>
      <c r="C14" s="1"/>
      <c r="D14" s="1" t="s">
        <v>133</v>
      </c>
      <c r="E14" s="1"/>
      <c r="F14" s="4">
        <v>111978.39</v>
      </c>
      <c r="G14" s="5"/>
      <c r="H14" s="4">
        <v>111978.39</v>
      </c>
      <c r="I14" s="5"/>
      <c r="J14" s="4">
        <f>ROUND((F14-H14),5)</f>
        <v>0</v>
      </c>
    </row>
    <row r="15" spans="1:10" x14ac:dyDescent="0.25">
      <c r="A15" s="1"/>
      <c r="B15" s="1"/>
      <c r="C15" s="1"/>
      <c r="D15" s="1" t="s">
        <v>134</v>
      </c>
      <c r="E15" s="1"/>
      <c r="F15" s="4">
        <v>-111978.39</v>
      </c>
      <c r="G15" s="5"/>
      <c r="H15" s="4">
        <v>-111978.39</v>
      </c>
      <c r="I15" s="5"/>
      <c r="J15" s="4">
        <f>ROUND((F15-H15),5)</f>
        <v>0</v>
      </c>
    </row>
    <row r="16" spans="1:10" x14ac:dyDescent="0.25">
      <c r="A16" s="1"/>
      <c r="B16" s="1"/>
      <c r="C16" s="1"/>
      <c r="D16" s="1" t="s">
        <v>135</v>
      </c>
      <c r="E16" s="1"/>
      <c r="F16" s="4">
        <v>114534.67</v>
      </c>
      <c r="G16" s="5"/>
      <c r="H16" s="4">
        <v>114534.67</v>
      </c>
      <c r="I16" s="5"/>
      <c r="J16" s="4">
        <f>ROUND((F16-H16),5)</f>
        <v>0</v>
      </c>
    </row>
    <row r="17" spans="1:10" x14ac:dyDescent="0.25">
      <c r="A17" s="1"/>
      <c r="B17" s="1"/>
      <c r="C17" s="1"/>
      <c r="D17" s="1" t="s">
        <v>136</v>
      </c>
      <c r="E17" s="1"/>
      <c r="F17" s="4">
        <v>87598.18</v>
      </c>
      <c r="G17" s="5"/>
      <c r="H17" s="4">
        <v>56056.68</v>
      </c>
      <c r="I17" s="5"/>
      <c r="J17" s="4">
        <f>ROUND((F17-H17),5)</f>
        <v>31541.5</v>
      </c>
    </row>
    <row r="18" spans="1:10" x14ac:dyDescent="0.25">
      <c r="A18" s="1"/>
      <c r="B18" s="1"/>
      <c r="C18" s="1"/>
      <c r="D18" s="1" t="s">
        <v>137</v>
      </c>
      <c r="E18" s="1"/>
      <c r="F18" s="4">
        <v>-66754.740000000005</v>
      </c>
      <c r="G18" s="5"/>
      <c r="H18" s="4">
        <v>-66754.740000000005</v>
      </c>
      <c r="I18" s="5"/>
      <c r="J18" s="4">
        <f>ROUND((F18-H18),5)</f>
        <v>0</v>
      </c>
    </row>
    <row r="19" spans="1:10" ht="15.75" thickBot="1" x14ac:dyDescent="0.3">
      <c r="A19" s="1"/>
      <c r="B19" s="1"/>
      <c r="C19" s="1"/>
      <c r="D19" s="1" t="s">
        <v>138</v>
      </c>
      <c r="E19" s="1"/>
      <c r="F19" s="7">
        <v>266331.03999999998</v>
      </c>
      <c r="G19" s="5"/>
      <c r="H19" s="7">
        <v>350668.04</v>
      </c>
      <c r="I19" s="5"/>
      <c r="J19" s="7">
        <f>ROUND((F19-H19),5)</f>
        <v>-84337</v>
      </c>
    </row>
    <row r="20" spans="1:10" ht="15.75" thickBot="1" x14ac:dyDescent="0.3">
      <c r="A20" s="1"/>
      <c r="B20" s="1"/>
      <c r="C20" s="1" t="s">
        <v>139</v>
      </c>
      <c r="D20" s="1"/>
      <c r="E20" s="1"/>
      <c r="F20" s="8">
        <f>ROUND(SUM(F11:F19),5)</f>
        <v>1108841.72</v>
      </c>
      <c r="G20" s="5"/>
      <c r="H20" s="8">
        <f>ROUND(SUM(H11:H19),5)</f>
        <v>842958.88</v>
      </c>
      <c r="I20" s="5"/>
      <c r="J20" s="8">
        <f>ROUND((F20-H20),5)</f>
        <v>265882.84000000003</v>
      </c>
    </row>
    <row r="21" spans="1:10" x14ac:dyDescent="0.25">
      <c r="A21" s="1"/>
      <c r="B21" s="1" t="s">
        <v>140</v>
      </c>
      <c r="C21" s="1"/>
      <c r="D21" s="1"/>
      <c r="E21" s="1"/>
      <c r="F21" s="4">
        <f>ROUND(F4+F7+F10+F20,5)</f>
        <v>1873451.94</v>
      </c>
      <c r="G21" s="5"/>
      <c r="H21" s="4">
        <f>ROUND(H4+H7+H10+H20,5)</f>
        <v>1550682.48</v>
      </c>
      <c r="I21" s="5"/>
      <c r="J21" s="4">
        <f>ROUND((F21-H21),5)</f>
        <v>322769.46000000002</v>
      </c>
    </row>
    <row r="22" spans="1:10" x14ac:dyDescent="0.25">
      <c r="A22" s="1"/>
      <c r="B22" s="1" t="s">
        <v>141</v>
      </c>
      <c r="C22" s="1"/>
      <c r="D22" s="1"/>
      <c r="E22" s="1"/>
      <c r="F22" s="4"/>
      <c r="G22" s="5"/>
      <c r="H22" s="4"/>
      <c r="I22" s="5"/>
      <c r="J22" s="4"/>
    </row>
    <row r="23" spans="1:10" x14ac:dyDescent="0.25">
      <c r="A23" s="1"/>
      <c r="B23" s="1"/>
      <c r="C23" s="1" t="s">
        <v>142</v>
      </c>
      <c r="D23" s="1"/>
      <c r="E23" s="1"/>
      <c r="F23" s="4">
        <v>643051.72</v>
      </c>
      <c r="G23" s="5"/>
      <c r="H23" s="4">
        <v>643051.72</v>
      </c>
      <c r="I23" s="5"/>
      <c r="J23" s="4">
        <f>ROUND((F23-H23),5)</f>
        <v>0</v>
      </c>
    </row>
    <row r="24" spans="1:10" x14ac:dyDescent="0.25">
      <c r="A24" s="1"/>
      <c r="B24" s="1"/>
      <c r="C24" s="1" t="s">
        <v>143</v>
      </c>
      <c r="D24" s="1"/>
      <c r="E24" s="1"/>
      <c r="F24" s="4">
        <v>875453.23</v>
      </c>
      <c r="G24" s="5"/>
      <c r="H24" s="4">
        <v>816782.19</v>
      </c>
      <c r="I24" s="5"/>
      <c r="J24" s="4">
        <f>ROUND((F24-H24),5)</f>
        <v>58671.040000000001</v>
      </c>
    </row>
    <row r="25" spans="1:10" x14ac:dyDescent="0.25">
      <c r="A25" s="1"/>
      <c r="B25" s="1"/>
      <c r="C25" s="1" t="s">
        <v>144</v>
      </c>
      <c r="D25" s="1"/>
      <c r="E25" s="1"/>
      <c r="F25" s="4">
        <v>32581.3</v>
      </c>
      <c r="G25" s="5"/>
      <c r="H25" s="4">
        <v>28179.200000000001</v>
      </c>
      <c r="I25" s="5"/>
      <c r="J25" s="4">
        <f>ROUND((F25-H25),5)</f>
        <v>4402.1000000000004</v>
      </c>
    </row>
    <row r="26" spans="1:10" x14ac:dyDescent="0.25">
      <c r="A26" s="1"/>
      <c r="B26" s="1"/>
      <c r="C26" s="1" t="s">
        <v>145</v>
      </c>
      <c r="D26" s="1"/>
      <c r="E26" s="1"/>
      <c r="F26" s="4">
        <v>36165.49</v>
      </c>
      <c r="G26" s="5"/>
      <c r="H26" s="4">
        <v>36165.49</v>
      </c>
      <c r="I26" s="5"/>
      <c r="J26" s="4">
        <f>ROUND((F26-H26),5)</f>
        <v>0</v>
      </c>
    </row>
    <row r="27" spans="1:10" x14ac:dyDescent="0.25">
      <c r="A27" s="1"/>
      <c r="B27" s="1"/>
      <c r="C27" s="1" t="s">
        <v>146</v>
      </c>
      <c r="D27" s="1"/>
      <c r="E27" s="1"/>
      <c r="F27" s="4">
        <v>25789.65</v>
      </c>
      <c r="G27" s="5"/>
      <c r="H27" s="4">
        <v>25789.65</v>
      </c>
      <c r="I27" s="5"/>
      <c r="J27" s="4">
        <f>ROUND((F27-H27),5)</f>
        <v>0</v>
      </c>
    </row>
    <row r="28" spans="1:10" x14ac:dyDescent="0.25">
      <c r="A28" s="1"/>
      <c r="B28" s="1"/>
      <c r="C28" s="1" t="s">
        <v>147</v>
      </c>
      <c r="D28" s="1"/>
      <c r="E28" s="1"/>
      <c r="F28" s="4">
        <v>137248.95000000001</v>
      </c>
      <c r="G28" s="5"/>
      <c r="H28" s="4">
        <v>137248.95000000001</v>
      </c>
      <c r="I28" s="5"/>
      <c r="J28" s="4">
        <f>ROUND((F28-H28),5)</f>
        <v>0</v>
      </c>
    </row>
    <row r="29" spans="1:10" x14ac:dyDescent="0.25">
      <c r="A29" s="1"/>
      <c r="B29" s="1"/>
      <c r="C29" s="1" t="s">
        <v>148</v>
      </c>
      <c r="D29" s="1"/>
      <c r="E29" s="1"/>
      <c r="F29" s="4">
        <v>453000</v>
      </c>
      <c r="G29" s="5"/>
      <c r="H29" s="4">
        <v>453000</v>
      </c>
      <c r="I29" s="5"/>
      <c r="J29" s="4">
        <f>ROUND((F29-H29),5)</f>
        <v>0</v>
      </c>
    </row>
    <row r="30" spans="1:10" x14ac:dyDescent="0.25">
      <c r="A30" s="1"/>
      <c r="B30" s="1"/>
      <c r="C30" s="1" t="s">
        <v>149</v>
      </c>
      <c r="D30" s="1"/>
      <c r="E30" s="1"/>
      <c r="F30" s="4">
        <v>77763.94</v>
      </c>
      <c r="G30" s="5"/>
      <c r="H30" s="4">
        <v>77763.94</v>
      </c>
      <c r="I30" s="5"/>
      <c r="J30" s="4">
        <f>ROUND((F30-H30),5)</f>
        <v>0</v>
      </c>
    </row>
    <row r="31" spans="1:10" ht="15.75" thickBot="1" x14ac:dyDescent="0.3">
      <c r="A31" s="1"/>
      <c r="B31" s="1"/>
      <c r="C31" s="1" t="s">
        <v>150</v>
      </c>
      <c r="D31" s="1"/>
      <c r="E31" s="1"/>
      <c r="F31" s="6">
        <v>-653333.1</v>
      </c>
      <c r="G31" s="5"/>
      <c r="H31" s="6">
        <v>-653333.1</v>
      </c>
      <c r="I31" s="5"/>
      <c r="J31" s="6">
        <f>ROUND((F31-H31),5)</f>
        <v>0</v>
      </c>
    </row>
    <row r="32" spans="1:10" x14ac:dyDescent="0.25">
      <c r="A32" s="1"/>
      <c r="B32" s="1" t="s">
        <v>151</v>
      </c>
      <c r="C32" s="1"/>
      <c r="D32" s="1"/>
      <c r="E32" s="1"/>
      <c r="F32" s="4">
        <f>ROUND(SUM(F22:F31),5)</f>
        <v>1627721.18</v>
      </c>
      <c r="G32" s="5"/>
      <c r="H32" s="4">
        <f>ROUND(SUM(H22:H31),5)</f>
        <v>1564648.04</v>
      </c>
      <c r="I32" s="5"/>
      <c r="J32" s="4">
        <f>ROUND((F32-H32),5)</f>
        <v>63073.14</v>
      </c>
    </row>
    <row r="33" spans="1:10" x14ac:dyDescent="0.25">
      <c r="A33" s="1"/>
      <c r="B33" s="1" t="s">
        <v>152</v>
      </c>
      <c r="C33" s="1"/>
      <c r="D33" s="1"/>
      <c r="E33" s="1"/>
      <c r="F33" s="4"/>
      <c r="G33" s="5"/>
      <c r="H33" s="4"/>
      <c r="I33" s="5"/>
      <c r="J33" s="4"/>
    </row>
    <row r="34" spans="1:10" x14ac:dyDescent="0.25">
      <c r="A34" s="1"/>
      <c r="B34" s="1"/>
      <c r="C34" s="1" t="s">
        <v>106</v>
      </c>
      <c r="D34" s="1"/>
      <c r="E34" s="1"/>
      <c r="F34" s="4">
        <v>2153535.54</v>
      </c>
      <c r="G34" s="5"/>
      <c r="H34" s="4">
        <v>2301620.91</v>
      </c>
      <c r="I34" s="5"/>
      <c r="J34" s="4">
        <f>ROUND((F34-H34),5)</f>
        <v>-148085.37</v>
      </c>
    </row>
    <row r="35" spans="1:10" x14ac:dyDescent="0.25">
      <c r="A35" s="1"/>
      <c r="B35" s="1"/>
      <c r="C35" s="1" t="s">
        <v>153</v>
      </c>
      <c r="D35" s="1"/>
      <c r="E35" s="1"/>
      <c r="F35" s="4">
        <v>-1306751</v>
      </c>
      <c r="G35" s="5"/>
      <c r="H35" s="4">
        <v>-1306751</v>
      </c>
      <c r="I35" s="5"/>
      <c r="J35" s="4">
        <f>ROUND((F35-H35),5)</f>
        <v>0</v>
      </c>
    </row>
    <row r="36" spans="1:10" x14ac:dyDescent="0.25">
      <c r="A36" s="1"/>
      <c r="B36" s="1"/>
      <c r="C36" s="1" t="s">
        <v>107</v>
      </c>
      <c r="D36" s="1"/>
      <c r="E36" s="1"/>
      <c r="F36" s="4">
        <v>180209.14</v>
      </c>
      <c r="G36" s="5"/>
      <c r="H36" s="4">
        <v>190083</v>
      </c>
      <c r="I36" s="5"/>
      <c r="J36" s="4">
        <f>ROUND((F36-H36),5)</f>
        <v>-9873.86</v>
      </c>
    </row>
    <row r="37" spans="1:10" ht="15.75" thickBot="1" x14ac:dyDescent="0.3">
      <c r="A37" s="1"/>
      <c r="B37" s="1"/>
      <c r="C37" s="1" t="s">
        <v>108</v>
      </c>
      <c r="D37" s="1"/>
      <c r="E37" s="1"/>
      <c r="F37" s="7">
        <v>-114534.67</v>
      </c>
      <c r="G37" s="5"/>
      <c r="H37" s="7">
        <v>-114534.67</v>
      </c>
      <c r="I37" s="5"/>
      <c r="J37" s="7">
        <f>ROUND((F37-H37),5)</f>
        <v>0</v>
      </c>
    </row>
    <row r="38" spans="1:10" ht="15.75" thickBot="1" x14ac:dyDescent="0.3">
      <c r="A38" s="1"/>
      <c r="B38" s="1" t="s">
        <v>154</v>
      </c>
      <c r="C38" s="1"/>
      <c r="D38" s="1"/>
      <c r="E38" s="1"/>
      <c r="F38" s="9">
        <f>ROUND(SUM(F33:F37),5)</f>
        <v>912459.01</v>
      </c>
      <c r="G38" s="5"/>
      <c r="H38" s="9">
        <f>ROUND(SUM(H33:H37),5)</f>
        <v>1070418.24</v>
      </c>
      <c r="I38" s="5"/>
      <c r="J38" s="9">
        <f>ROUND((F38-H38),5)</f>
        <v>-157959.23000000001</v>
      </c>
    </row>
    <row r="39" spans="1:10" s="11" customFormat="1" ht="12" thickBot="1" x14ac:dyDescent="0.25">
      <c r="A39" s="1" t="s">
        <v>155</v>
      </c>
      <c r="B39" s="1"/>
      <c r="C39" s="1"/>
      <c r="D39" s="1"/>
      <c r="E39" s="1"/>
      <c r="F39" s="10">
        <f>ROUND(F3+F21+F32+F38,5)</f>
        <v>4413632.13</v>
      </c>
      <c r="G39" s="1"/>
      <c r="H39" s="10">
        <f>ROUND(H3+H21+H32+H38,5)</f>
        <v>4185748.76</v>
      </c>
      <c r="I39" s="1"/>
      <c r="J39" s="10">
        <f>ROUND((F39-H39),5)</f>
        <v>227883.37</v>
      </c>
    </row>
    <row r="40" spans="1:10" ht="15.75" thickTop="1" x14ac:dyDescent="0.25">
      <c r="A40" s="1" t="s">
        <v>156</v>
      </c>
      <c r="B40" s="1"/>
      <c r="C40" s="1"/>
      <c r="D40" s="1"/>
      <c r="E40" s="1"/>
      <c r="F40" s="4"/>
      <c r="G40" s="5"/>
      <c r="H40" s="4"/>
      <c r="I40" s="5"/>
      <c r="J40" s="4"/>
    </row>
    <row r="41" spans="1:10" x14ac:dyDescent="0.25">
      <c r="A41" s="1"/>
      <c r="B41" s="1" t="s">
        <v>157</v>
      </c>
      <c r="C41" s="1"/>
      <c r="D41" s="1"/>
      <c r="E41" s="1"/>
      <c r="F41" s="4"/>
      <c r="G41" s="5"/>
      <c r="H41" s="4"/>
      <c r="I41" s="5"/>
      <c r="J41" s="4"/>
    </row>
    <row r="42" spans="1:10" x14ac:dyDescent="0.25">
      <c r="A42" s="1"/>
      <c r="B42" s="1"/>
      <c r="C42" s="1" t="s">
        <v>158</v>
      </c>
      <c r="D42" s="1"/>
      <c r="E42" s="1"/>
      <c r="F42" s="4"/>
      <c r="G42" s="5"/>
      <c r="H42" s="4"/>
      <c r="I42" s="5"/>
      <c r="J42" s="4"/>
    </row>
    <row r="43" spans="1:10" x14ac:dyDescent="0.25">
      <c r="A43" s="1"/>
      <c r="B43" s="1"/>
      <c r="C43" s="1"/>
      <c r="D43" s="1" t="s">
        <v>159</v>
      </c>
      <c r="E43" s="1"/>
      <c r="F43" s="4"/>
      <c r="G43" s="5"/>
      <c r="H43" s="4"/>
      <c r="I43" s="5"/>
      <c r="J43" s="4"/>
    </row>
    <row r="44" spans="1:10" ht="15.75" thickBot="1" x14ac:dyDescent="0.3">
      <c r="A44" s="1"/>
      <c r="B44" s="1"/>
      <c r="C44" s="1"/>
      <c r="D44" s="1"/>
      <c r="E44" s="1" t="s">
        <v>101</v>
      </c>
      <c r="F44" s="6">
        <v>103219.57</v>
      </c>
      <c r="G44" s="5"/>
      <c r="H44" s="6">
        <v>101599.18</v>
      </c>
      <c r="I44" s="5"/>
      <c r="J44" s="6">
        <f>ROUND((F44-H44),5)</f>
        <v>1620.39</v>
      </c>
    </row>
    <row r="45" spans="1:10" x14ac:dyDescent="0.25">
      <c r="A45" s="1"/>
      <c r="B45" s="1"/>
      <c r="C45" s="1"/>
      <c r="D45" s="1" t="s">
        <v>160</v>
      </c>
      <c r="E45" s="1"/>
      <c r="F45" s="4">
        <f>ROUND(SUM(F43:F44),5)</f>
        <v>103219.57</v>
      </c>
      <c r="G45" s="5"/>
      <c r="H45" s="4">
        <f>ROUND(SUM(H43:H44),5)</f>
        <v>101599.18</v>
      </c>
      <c r="I45" s="5"/>
      <c r="J45" s="4">
        <f>ROUND((F45-H45),5)</f>
        <v>1620.39</v>
      </c>
    </row>
    <row r="46" spans="1:10" x14ac:dyDescent="0.25">
      <c r="A46" s="1"/>
      <c r="B46" s="1"/>
      <c r="C46" s="1"/>
      <c r="D46" s="1" t="s">
        <v>161</v>
      </c>
      <c r="E46" s="1"/>
      <c r="F46" s="4"/>
      <c r="G46" s="5"/>
      <c r="H46" s="4"/>
      <c r="I46" s="5"/>
      <c r="J46" s="4"/>
    </row>
    <row r="47" spans="1:10" x14ac:dyDescent="0.25">
      <c r="A47" s="1"/>
      <c r="B47" s="1"/>
      <c r="C47" s="1"/>
      <c r="D47" s="1"/>
      <c r="E47" s="1" t="s">
        <v>102</v>
      </c>
      <c r="F47" s="4">
        <v>712.4</v>
      </c>
      <c r="G47" s="5"/>
      <c r="H47" s="4">
        <v>932.6</v>
      </c>
      <c r="I47" s="5"/>
      <c r="J47" s="4">
        <f>ROUND((F47-H47),5)</f>
        <v>-220.2</v>
      </c>
    </row>
    <row r="48" spans="1:10" x14ac:dyDescent="0.25">
      <c r="A48" s="1"/>
      <c r="B48" s="1"/>
      <c r="C48" s="1"/>
      <c r="D48" s="1"/>
      <c r="E48" s="1" t="s">
        <v>162</v>
      </c>
      <c r="F48" s="4">
        <v>20</v>
      </c>
      <c r="G48" s="5"/>
      <c r="H48" s="4">
        <v>920</v>
      </c>
      <c r="I48" s="5"/>
      <c r="J48" s="4">
        <f>ROUND((F48-H48),5)</f>
        <v>-900</v>
      </c>
    </row>
    <row r="49" spans="1:10" x14ac:dyDescent="0.25">
      <c r="A49" s="1"/>
      <c r="B49" s="1"/>
      <c r="C49" s="1"/>
      <c r="D49" s="1"/>
      <c r="E49" s="1" t="s">
        <v>163</v>
      </c>
      <c r="F49" s="4">
        <v>-821.04</v>
      </c>
      <c r="G49" s="5"/>
      <c r="H49" s="4">
        <v>-56.96</v>
      </c>
      <c r="I49" s="5"/>
      <c r="J49" s="4">
        <f>ROUND((F49-H49),5)</f>
        <v>-764.08</v>
      </c>
    </row>
    <row r="50" spans="1:10" x14ac:dyDescent="0.25">
      <c r="A50" s="1"/>
      <c r="B50" s="1"/>
      <c r="C50" s="1"/>
      <c r="D50" s="1"/>
      <c r="E50" s="1" t="s">
        <v>164</v>
      </c>
      <c r="F50" s="4">
        <v>17111.91</v>
      </c>
      <c r="G50" s="5"/>
      <c r="H50" s="4">
        <v>17111.91</v>
      </c>
      <c r="I50" s="5"/>
      <c r="J50" s="4">
        <f>ROUND((F50-H50),5)</f>
        <v>0</v>
      </c>
    </row>
    <row r="51" spans="1:10" x14ac:dyDescent="0.25">
      <c r="A51" s="1"/>
      <c r="B51" s="1"/>
      <c r="C51" s="1"/>
      <c r="D51" s="1"/>
      <c r="E51" s="1" t="s">
        <v>165</v>
      </c>
      <c r="F51" s="4">
        <v>25000</v>
      </c>
      <c r="G51" s="5"/>
      <c r="H51" s="4">
        <v>25000</v>
      </c>
      <c r="I51" s="5"/>
      <c r="J51" s="4">
        <f>ROUND((F51-H51),5)</f>
        <v>0</v>
      </c>
    </row>
    <row r="52" spans="1:10" x14ac:dyDescent="0.25">
      <c r="A52" s="1"/>
      <c r="B52" s="1"/>
      <c r="C52" s="1"/>
      <c r="D52" s="1"/>
      <c r="E52" s="1" t="s">
        <v>166</v>
      </c>
      <c r="F52" s="4">
        <v>113174</v>
      </c>
      <c r="G52" s="5"/>
      <c r="H52" s="4">
        <v>113174</v>
      </c>
      <c r="I52" s="5"/>
      <c r="J52" s="4">
        <f>ROUND((F52-H52),5)</f>
        <v>0</v>
      </c>
    </row>
    <row r="53" spans="1:10" ht="15.75" thickBot="1" x14ac:dyDescent="0.3">
      <c r="A53" s="1"/>
      <c r="B53" s="1"/>
      <c r="C53" s="1"/>
      <c r="D53" s="1"/>
      <c r="E53" s="1" t="s">
        <v>103</v>
      </c>
      <c r="F53" s="7">
        <v>31301.27</v>
      </c>
      <c r="G53" s="5"/>
      <c r="H53" s="7">
        <v>4464.7299999999996</v>
      </c>
      <c r="I53" s="5"/>
      <c r="J53" s="7">
        <f>ROUND((F53-H53),5)</f>
        <v>26836.54</v>
      </c>
    </row>
    <row r="54" spans="1:10" ht="15.75" thickBot="1" x14ac:dyDescent="0.3">
      <c r="A54" s="1"/>
      <c r="B54" s="1"/>
      <c r="C54" s="1"/>
      <c r="D54" s="1" t="s">
        <v>167</v>
      </c>
      <c r="E54" s="1"/>
      <c r="F54" s="8">
        <f>ROUND(SUM(F46:F53),5)</f>
        <v>186498.54</v>
      </c>
      <c r="G54" s="5"/>
      <c r="H54" s="8">
        <f>ROUND(SUM(H46:H53),5)</f>
        <v>161546.28</v>
      </c>
      <c r="I54" s="5"/>
      <c r="J54" s="8">
        <f>ROUND((F54-H54),5)</f>
        <v>24952.26</v>
      </c>
    </row>
    <row r="55" spans="1:10" x14ac:dyDescent="0.25">
      <c r="A55" s="1"/>
      <c r="B55" s="1"/>
      <c r="C55" s="1" t="s">
        <v>168</v>
      </c>
      <c r="D55" s="1"/>
      <c r="E55" s="1"/>
      <c r="F55" s="4">
        <f>ROUND(F42+F45+F54,5)</f>
        <v>289718.11</v>
      </c>
      <c r="G55" s="5"/>
      <c r="H55" s="4">
        <f>ROUND(H42+H45+H54,5)</f>
        <v>263145.46000000002</v>
      </c>
      <c r="I55" s="5"/>
      <c r="J55" s="4">
        <f>ROUND((F55-H55),5)</f>
        <v>26572.65</v>
      </c>
    </row>
    <row r="56" spans="1:10" x14ac:dyDescent="0.25">
      <c r="A56" s="1"/>
      <c r="B56" s="1"/>
      <c r="C56" s="1" t="s">
        <v>169</v>
      </c>
      <c r="D56" s="1"/>
      <c r="E56" s="1"/>
      <c r="F56" s="4"/>
      <c r="G56" s="5"/>
      <c r="H56" s="4"/>
      <c r="I56" s="5"/>
      <c r="J56" s="4"/>
    </row>
    <row r="57" spans="1:10" x14ac:dyDescent="0.25">
      <c r="A57" s="1"/>
      <c r="B57" s="1"/>
      <c r="C57" s="1"/>
      <c r="D57" s="1" t="s">
        <v>111</v>
      </c>
      <c r="E57" s="1"/>
      <c r="F57" s="4">
        <v>518070.66</v>
      </c>
      <c r="G57" s="5"/>
      <c r="H57" s="4">
        <v>568872.54</v>
      </c>
      <c r="I57" s="5"/>
      <c r="J57" s="4">
        <f>ROUND((F57-H57),5)</f>
        <v>-50801.88</v>
      </c>
    </row>
    <row r="58" spans="1:10" x14ac:dyDescent="0.25">
      <c r="A58" s="1"/>
      <c r="B58" s="1"/>
      <c r="C58" s="1"/>
      <c r="D58" s="1" t="s">
        <v>112</v>
      </c>
      <c r="E58" s="1"/>
      <c r="F58" s="4">
        <v>11661.07</v>
      </c>
      <c r="G58" s="5"/>
      <c r="H58" s="4">
        <v>16175.11</v>
      </c>
      <c r="I58" s="5"/>
      <c r="J58" s="4">
        <f>ROUND((F58-H58),5)</f>
        <v>-4514.04</v>
      </c>
    </row>
    <row r="59" spans="1:10" x14ac:dyDescent="0.25">
      <c r="A59" s="1"/>
      <c r="B59" s="1"/>
      <c r="C59" s="1"/>
      <c r="D59" s="1" t="s">
        <v>113</v>
      </c>
      <c r="E59" s="1"/>
      <c r="F59" s="4">
        <v>13750</v>
      </c>
      <c r="G59" s="5"/>
      <c r="H59" s="4">
        <v>30000</v>
      </c>
      <c r="I59" s="5"/>
      <c r="J59" s="4">
        <f>ROUND((F59-H59),5)</f>
        <v>-16250</v>
      </c>
    </row>
    <row r="60" spans="1:10" x14ac:dyDescent="0.25">
      <c r="A60" s="1"/>
      <c r="B60" s="1"/>
      <c r="C60" s="1"/>
      <c r="D60" s="1" t="s">
        <v>114</v>
      </c>
      <c r="E60" s="1"/>
      <c r="F60" s="4">
        <v>9543.5</v>
      </c>
      <c r="G60" s="5"/>
      <c r="H60" s="4">
        <v>15904.36</v>
      </c>
      <c r="I60" s="5"/>
      <c r="J60" s="4">
        <f>ROUND((F60-H60),5)</f>
        <v>-6360.86</v>
      </c>
    </row>
    <row r="61" spans="1:10" x14ac:dyDescent="0.25">
      <c r="A61" s="1"/>
      <c r="B61" s="1"/>
      <c r="C61" s="1"/>
      <c r="D61" s="1" t="s">
        <v>115</v>
      </c>
      <c r="E61" s="1"/>
      <c r="F61" s="4">
        <v>12571.31</v>
      </c>
      <c r="G61" s="5"/>
      <c r="H61" s="4">
        <v>18266.330000000002</v>
      </c>
      <c r="I61" s="5"/>
      <c r="J61" s="4">
        <f>ROUND((F61-H61),5)</f>
        <v>-5695.02</v>
      </c>
    </row>
    <row r="62" spans="1:10" x14ac:dyDescent="0.25">
      <c r="A62" s="1"/>
      <c r="B62" s="1"/>
      <c r="C62" s="1"/>
      <c r="D62" s="1" t="s">
        <v>116</v>
      </c>
      <c r="E62" s="1"/>
      <c r="F62" s="4">
        <v>618760.14</v>
      </c>
      <c r="G62" s="5"/>
      <c r="H62" s="4">
        <v>637548.13</v>
      </c>
      <c r="I62" s="5"/>
      <c r="J62" s="4">
        <f>ROUND((F62-H62),5)</f>
        <v>-18787.990000000002</v>
      </c>
    </row>
    <row r="63" spans="1:10" x14ac:dyDescent="0.25">
      <c r="A63" s="1"/>
      <c r="B63" s="1"/>
      <c r="C63" s="1"/>
      <c r="D63" s="1" t="s">
        <v>117</v>
      </c>
      <c r="E63" s="1"/>
      <c r="F63" s="4">
        <v>134849.96</v>
      </c>
      <c r="G63" s="5"/>
      <c r="H63" s="4">
        <v>196346.83</v>
      </c>
      <c r="I63" s="5"/>
      <c r="J63" s="4">
        <f>ROUND((F63-H63),5)</f>
        <v>-61496.87</v>
      </c>
    </row>
    <row r="64" spans="1:10" x14ac:dyDescent="0.25">
      <c r="A64" s="1"/>
      <c r="B64" s="1"/>
      <c r="C64" s="1"/>
      <c r="D64" s="1" t="s">
        <v>170</v>
      </c>
      <c r="E64" s="1"/>
      <c r="F64" s="4">
        <v>-113174</v>
      </c>
      <c r="G64" s="5"/>
      <c r="H64" s="4">
        <v>-113174</v>
      </c>
      <c r="I64" s="5"/>
      <c r="J64" s="4">
        <f>ROUND((F64-H64),5)</f>
        <v>0</v>
      </c>
    </row>
    <row r="65" spans="1:10" x14ac:dyDescent="0.25">
      <c r="A65" s="1"/>
      <c r="B65" s="1"/>
      <c r="C65" s="1"/>
      <c r="D65" s="1" t="s">
        <v>118</v>
      </c>
      <c r="E65" s="1"/>
      <c r="F65" s="4">
        <v>41530.06</v>
      </c>
      <c r="G65" s="5"/>
      <c r="H65" s="4">
        <v>44316.6</v>
      </c>
      <c r="I65" s="5"/>
      <c r="J65" s="4">
        <f>ROUND((F65-H65),5)</f>
        <v>-2786.54</v>
      </c>
    </row>
    <row r="66" spans="1:10" x14ac:dyDescent="0.25">
      <c r="A66" s="1"/>
      <c r="B66" s="1"/>
      <c r="C66" s="1"/>
      <c r="D66" s="1" t="s">
        <v>171</v>
      </c>
      <c r="E66" s="1"/>
      <c r="F66" s="4">
        <v>750000</v>
      </c>
      <c r="G66" s="5"/>
      <c r="H66" s="4">
        <v>375000</v>
      </c>
      <c r="I66" s="5"/>
      <c r="J66" s="4">
        <f>ROUND((F66-H66),5)</f>
        <v>375000</v>
      </c>
    </row>
    <row r="67" spans="1:10" ht="15.75" thickBot="1" x14ac:dyDescent="0.3">
      <c r="A67" s="1"/>
      <c r="B67" s="1"/>
      <c r="C67" s="1"/>
      <c r="D67" s="1" t="s">
        <v>172</v>
      </c>
      <c r="E67" s="1"/>
      <c r="F67" s="7">
        <v>-8183.2</v>
      </c>
      <c r="G67" s="5"/>
      <c r="H67" s="7">
        <v>-8183.2</v>
      </c>
      <c r="I67" s="5"/>
      <c r="J67" s="7">
        <f>ROUND((F67-H67),5)</f>
        <v>0</v>
      </c>
    </row>
    <row r="68" spans="1:10" ht="15.75" thickBot="1" x14ac:dyDescent="0.3">
      <c r="A68" s="1"/>
      <c r="B68" s="1"/>
      <c r="C68" s="1" t="s">
        <v>173</v>
      </c>
      <c r="D68" s="1"/>
      <c r="E68" s="1"/>
      <c r="F68" s="8">
        <f>ROUND(SUM(F56:F67),5)</f>
        <v>1989379.5</v>
      </c>
      <c r="G68" s="5"/>
      <c r="H68" s="8">
        <f>ROUND(SUM(H56:H67),5)</f>
        <v>1781072.7</v>
      </c>
      <c r="I68" s="5"/>
      <c r="J68" s="8">
        <f>ROUND((F68-H68),5)</f>
        <v>208306.8</v>
      </c>
    </row>
    <row r="69" spans="1:10" x14ac:dyDescent="0.25">
      <c r="A69" s="1"/>
      <c r="B69" s="1" t="s">
        <v>174</v>
      </c>
      <c r="C69" s="1"/>
      <c r="D69" s="1"/>
      <c r="E69" s="1"/>
      <c r="F69" s="4">
        <f>ROUND(F41+F55+F68,5)</f>
        <v>2279097.61</v>
      </c>
      <c r="G69" s="5"/>
      <c r="H69" s="4">
        <f>ROUND(H41+H55+H68,5)</f>
        <v>2044218.16</v>
      </c>
      <c r="I69" s="5"/>
      <c r="J69" s="4">
        <f>ROUND((F69-H69),5)</f>
        <v>234879.45</v>
      </c>
    </row>
    <row r="70" spans="1:10" x14ac:dyDescent="0.25">
      <c r="A70" s="1"/>
      <c r="B70" s="1" t="s">
        <v>175</v>
      </c>
      <c r="C70" s="1"/>
      <c r="D70" s="1"/>
      <c r="E70" s="1"/>
      <c r="F70" s="4"/>
      <c r="G70" s="5"/>
      <c r="H70" s="4"/>
      <c r="I70" s="5"/>
      <c r="J70" s="4"/>
    </row>
    <row r="71" spans="1:10" x14ac:dyDescent="0.25">
      <c r="A71" s="1"/>
      <c r="B71" s="1"/>
      <c r="C71" s="1" t="s">
        <v>176</v>
      </c>
      <c r="D71" s="1"/>
      <c r="E71" s="1"/>
      <c r="F71" s="4">
        <v>2036194.15</v>
      </c>
      <c r="G71" s="5"/>
      <c r="H71" s="4">
        <v>2188489.33</v>
      </c>
      <c r="I71" s="5"/>
      <c r="J71" s="4">
        <f>ROUND((F71-H71),5)</f>
        <v>-152295.18</v>
      </c>
    </row>
    <row r="72" spans="1:10" ht="15.75" thickBot="1" x14ac:dyDescent="0.3">
      <c r="A72" s="1"/>
      <c r="B72" s="1"/>
      <c r="C72" s="1" t="s">
        <v>92</v>
      </c>
      <c r="D72" s="1"/>
      <c r="E72" s="1"/>
      <c r="F72" s="7">
        <v>98340.37</v>
      </c>
      <c r="G72" s="5"/>
      <c r="H72" s="7">
        <v>-46958.73</v>
      </c>
      <c r="I72" s="5"/>
      <c r="J72" s="7">
        <f>ROUND((F72-H72),5)</f>
        <v>145299.1</v>
      </c>
    </row>
    <row r="73" spans="1:10" ht="15.75" thickBot="1" x14ac:dyDescent="0.3">
      <c r="A73" s="1"/>
      <c r="B73" s="1" t="s">
        <v>177</v>
      </c>
      <c r="C73" s="1"/>
      <c r="D73" s="1"/>
      <c r="E73" s="1"/>
      <c r="F73" s="9">
        <f>ROUND(SUM(F70:F72),5)</f>
        <v>2134534.52</v>
      </c>
      <c r="G73" s="5"/>
      <c r="H73" s="9">
        <f>ROUND(SUM(H70:H72),5)</f>
        <v>2141530.6</v>
      </c>
      <c r="I73" s="5"/>
      <c r="J73" s="9">
        <f>ROUND((F73-H73),5)</f>
        <v>-6996.08</v>
      </c>
    </row>
    <row r="74" spans="1:10" s="11" customFormat="1" ht="12" thickBot="1" x14ac:dyDescent="0.25">
      <c r="A74" s="1" t="s">
        <v>178</v>
      </c>
      <c r="B74" s="1"/>
      <c r="C74" s="1"/>
      <c r="D74" s="1"/>
      <c r="E74" s="1"/>
      <c r="F74" s="10">
        <f>ROUND(F40+F69+F73,5)</f>
        <v>4413632.13</v>
      </c>
      <c r="G74" s="1"/>
      <c r="H74" s="10">
        <f>ROUND(H40+H69+H73,5)</f>
        <v>4185748.76</v>
      </c>
      <c r="I74" s="1"/>
      <c r="J74" s="10">
        <f>ROUND((F74-H74),5)</f>
        <v>227883.37</v>
      </c>
    </row>
    <row r="75" spans="1:10" ht="15.75" thickTop="1" x14ac:dyDescent="0.25"/>
  </sheetData>
  <pageMargins left="0.7" right="0.7" top="0.75" bottom="0.75" header="0.1" footer="0.3"/>
  <pageSetup orientation="portrait" r:id="rId1"/>
  <headerFooter>
    <oddHeader>&amp;L&amp;"Arial,Bold"&amp;8 2:58 PM
&amp;"Arial,Bold"&amp;8 08/15/19
&amp;"Arial,Bold"&amp;8 Accrual Basis&amp;C&amp;"Arial,Bold"&amp;12 Habitat for Humanity of Catawba Valley
&amp;"Arial,Bold"&amp;14 Balance Sheet Prev Year Comparison
&amp;"Arial,Bold"&amp;10 As of July 31, 2019</oddHeader>
    <oddFooter>&amp;R&amp;"Arial,Bold"&amp;8 Page &amp;P of &amp;N</oddFooter>
  </headerFooter>
  <rowBreaks count="1" manualBreakCount="1">
    <brk id="39" max="16383" man="1"/>
  </rowBreaks>
  <drawing r:id="rId2"/>
  <legacyDrawing r:id="rId3"/>
  <controls>
    <mc:AlternateContent xmlns:mc="http://schemas.openxmlformats.org/markup-compatibility/2006">
      <mc:Choice Requires="x14">
        <control shapeId="6146" r:id="rId4" name="HEAD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6146" r:id="rId4" name="HEADER"/>
      </mc:Fallback>
    </mc:AlternateContent>
    <mc:AlternateContent xmlns:mc="http://schemas.openxmlformats.org/markup-compatibility/2006">
      <mc:Choice Requires="x14">
        <control shapeId="6145" r:id="rId6" name="FILT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6145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94"/>
  <sheetViews>
    <sheetView zoomScaleNormal="100" workbookViewId="0">
      <pane xSplit="5" ySplit="2" topLeftCell="F42" activePane="bottomRight" state="frozenSplit"/>
      <selection pane="topRight" activeCell="F1" sqref="F1"/>
      <selection pane="bottomLeft" activeCell="A3" sqref="A3"/>
      <selection pane="bottomRight" activeCell="H82" sqref="H82"/>
    </sheetView>
  </sheetViews>
  <sheetFormatPr defaultRowHeight="15" x14ac:dyDescent="0.25"/>
  <cols>
    <col min="1" max="4" width="3" style="16" customWidth="1"/>
    <col min="5" max="5" width="31.140625" style="16" customWidth="1"/>
    <col min="6" max="6" width="12.5703125" style="17" customWidth="1"/>
    <col min="7" max="7" width="2.28515625" style="17" customWidth="1"/>
    <col min="8" max="8" width="10.5703125" style="17" customWidth="1"/>
    <col min="9" max="9" width="2.28515625" style="17" customWidth="1"/>
    <col min="10" max="10" width="12" style="17" bestFit="1" customWidth="1"/>
    <col min="11" max="11" width="3.140625" customWidth="1"/>
  </cols>
  <sheetData>
    <row r="1" spans="1:11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</row>
    <row r="2" spans="1:11" s="15" customFormat="1" ht="16.5" thickTop="1" thickBot="1" x14ac:dyDescent="0.3">
      <c r="A2" s="12"/>
      <c r="B2" s="12"/>
      <c r="C2" s="12"/>
      <c r="D2" s="12"/>
      <c r="E2" s="12"/>
      <c r="F2" s="13" t="s">
        <v>0</v>
      </c>
      <c r="G2" s="14"/>
      <c r="H2" s="13" t="s">
        <v>1</v>
      </c>
      <c r="I2" s="14"/>
      <c r="J2" s="13" t="s">
        <v>2</v>
      </c>
    </row>
    <row r="3" spans="1:11" ht="15.75" thickTop="1" x14ac:dyDescent="0.25">
      <c r="A3" s="1"/>
      <c r="B3" s="1"/>
      <c r="C3" s="1" t="s">
        <v>3</v>
      </c>
      <c r="D3" s="1"/>
      <c r="E3" s="1"/>
      <c r="F3" s="4"/>
      <c r="G3" s="5"/>
      <c r="H3" s="4"/>
      <c r="I3" s="5"/>
      <c r="J3" s="4"/>
    </row>
    <row r="4" spans="1:11" x14ac:dyDescent="0.25">
      <c r="A4" s="1"/>
      <c r="B4" s="1"/>
      <c r="C4" s="1"/>
      <c r="D4" s="1" t="s">
        <v>4</v>
      </c>
      <c r="E4" s="1"/>
      <c r="F4" s="4"/>
      <c r="G4" s="5"/>
      <c r="H4" s="4"/>
      <c r="I4" s="5"/>
      <c r="J4" s="4"/>
    </row>
    <row r="5" spans="1:11" x14ac:dyDescent="0.25">
      <c r="A5" s="1"/>
      <c r="B5" s="1"/>
      <c r="C5" s="1"/>
      <c r="D5" s="1"/>
      <c r="E5" s="1" t="s">
        <v>5</v>
      </c>
      <c r="F5" s="4">
        <v>4683.12</v>
      </c>
      <c r="G5" s="5"/>
      <c r="H5" s="4">
        <v>25000</v>
      </c>
      <c r="I5" s="5"/>
      <c r="J5" s="4">
        <f t="shared" ref="J5:J14" si="0">ROUND((F5-H5),5)</f>
        <v>-20316.88</v>
      </c>
    </row>
    <row r="6" spans="1:11" x14ac:dyDescent="0.25">
      <c r="A6" s="1"/>
      <c r="B6" s="1"/>
      <c r="C6" s="1"/>
      <c r="D6" s="1"/>
      <c r="E6" s="1" t="s">
        <v>6</v>
      </c>
      <c r="F6" s="4">
        <v>103583</v>
      </c>
      <c r="G6" s="5"/>
      <c r="H6" s="4">
        <v>100000</v>
      </c>
      <c r="I6" s="5"/>
      <c r="J6" s="4">
        <f t="shared" si="0"/>
        <v>3583</v>
      </c>
      <c r="K6" s="32" t="s">
        <v>193</v>
      </c>
    </row>
    <row r="7" spans="1:11" x14ac:dyDescent="0.25">
      <c r="A7" s="1"/>
      <c r="B7" s="1"/>
      <c r="C7" s="1"/>
      <c r="D7" s="1"/>
      <c r="E7" s="1" t="s">
        <v>7</v>
      </c>
      <c r="F7" s="4">
        <v>40000</v>
      </c>
      <c r="G7" s="5"/>
      <c r="H7" s="4">
        <v>25000</v>
      </c>
      <c r="I7" s="5"/>
      <c r="J7" s="4">
        <f t="shared" si="0"/>
        <v>15000</v>
      </c>
    </row>
    <row r="8" spans="1:11" x14ac:dyDescent="0.25">
      <c r="A8" s="1"/>
      <c r="B8" s="1"/>
      <c r="C8" s="1"/>
      <c r="D8" s="1"/>
      <c r="E8" s="1" t="s">
        <v>8</v>
      </c>
      <c r="F8" s="4">
        <v>2750</v>
      </c>
      <c r="G8" s="5"/>
      <c r="H8" s="4">
        <v>0</v>
      </c>
      <c r="I8" s="5"/>
      <c r="J8" s="4">
        <f t="shared" si="0"/>
        <v>2750</v>
      </c>
    </row>
    <row r="9" spans="1:11" ht="15.75" thickBot="1" x14ac:dyDescent="0.3">
      <c r="A9" s="1"/>
      <c r="B9" s="1"/>
      <c r="C9" s="1"/>
      <c r="D9" s="1"/>
      <c r="E9" s="1" t="s">
        <v>9</v>
      </c>
      <c r="F9" s="6">
        <v>811.5</v>
      </c>
      <c r="G9" s="5"/>
      <c r="H9" s="6">
        <v>1000</v>
      </c>
      <c r="I9" s="5"/>
      <c r="J9" s="6">
        <f t="shared" si="0"/>
        <v>-188.5</v>
      </c>
    </row>
    <row r="10" spans="1:11" x14ac:dyDescent="0.25">
      <c r="A10" s="1"/>
      <c r="B10" s="1"/>
      <c r="C10" s="1"/>
      <c r="D10" s="1" t="s">
        <v>10</v>
      </c>
      <c r="E10" s="1"/>
      <c r="F10" s="4">
        <f>ROUND(SUM(F4:F9),5)</f>
        <v>151827.62</v>
      </c>
      <c r="G10" s="5"/>
      <c r="H10" s="4">
        <f>ROUND(SUM(H4:H9),5)</f>
        <v>151000</v>
      </c>
      <c r="I10" s="5"/>
      <c r="J10" s="4">
        <f t="shared" si="0"/>
        <v>827.62</v>
      </c>
    </row>
    <row r="11" spans="1:11" x14ac:dyDescent="0.25">
      <c r="A11" s="1"/>
      <c r="B11" s="1"/>
      <c r="C11" s="1"/>
      <c r="D11" s="1" t="s">
        <v>11</v>
      </c>
      <c r="E11" s="1"/>
      <c r="F11" s="4">
        <v>9722.67</v>
      </c>
      <c r="G11" s="5"/>
      <c r="H11" s="4">
        <v>272</v>
      </c>
      <c r="I11" s="5"/>
      <c r="J11" s="4">
        <f t="shared" si="0"/>
        <v>9450.67</v>
      </c>
    </row>
    <row r="12" spans="1:11" ht="15.75" thickBot="1" x14ac:dyDescent="0.3">
      <c r="A12" s="1"/>
      <c r="B12" s="1"/>
      <c r="C12" s="1"/>
      <c r="D12" s="1" t="s">
        <v>12</v>
      </c>
      <c r="E12" s="1"/>
      <c r="F12" s="7">
        <v>83472.320000000007</v>
      </c>
      <c r="G12" s="5"/>
      <c r="H12" s="7">
        <v>75000</v>
      </c>
      <c r="I12" s="5"/>
      <c r="J12" s="7">
        <f t="shared" si="0"/>
        <v>8472.32</v>
      </c>
      <c r="K12" s="33" t="s">
        <v>195</v>
      </c>
    </row>
    <row r="13" spans="1:11" ht="15.75" thickBot="1" x14ac:dyDescent="0.3">
      <c r="A13" s="1"/>
      <c r="B13" s="1"/>
      <c r="C13" s="1" t="s">
        <v>13</v>
      </c>
      <c r="D13" s="1"/>
      <c r="E13" s="1"/>
      <c r="F13" s="8">
        <f>ROUND(F3+SUM(F10:F12),5)</f>
        <v>245022.61</v>
      </c>
      <c r="G13" s="5"/>
      <c r="H13" s="8">
        <f>ROUND(H3+SUM(H10:H12),5)</f>
        <v>226272</v>
      </c>
      <c r="I13" s="5"/>
      <c r="J13" s="8">
        <f t="shared" si="0"/>
        <v>18750.61</v>
      </c>
    </row>
    <row r="14" spans="1:11" x14ac:dyDescent="0.25">
      <c r="A14" s="1"/>
      <c r="B14" s="1" t="s">
        <v>14</v>
      </c>
      <c r="C14" s="1"/>
      <c r="D14" s="1"/>
      <c r="E14" s="1"/>
      <c r="F14" s="4">
        <f>F13</f>
        <v>245022.61</v>
      </c>
      <c r="G14" s="5"/>
      <c r="H14" s="4">
        <f>H13</f>
        <v>226272</v>
      </c>
      <c r="I14" s="5"/>
      <c r="J14" s="4">
        <f t="shared" si="0"/>
        <v>18750.61</v>
      </c>
    </row>
    <row r="15" spans="1:11" x14ac:dyDescent="0.25">
      <c r="A15" s="1"/>
      <c r="B15" s="1"/>
      <c r="C15" s="1" t="s">
        <v>15</v>
      </c>
      <c r="D15" s="1"/>
      <c r="E15" s="1"/>
      <c r="F15" s="4"/>
      <c r="G15" s="5"/>
      <c r="H15" s="4"/>
      <c r="I15" s="5"/>
      <c r="J15" s="4"/>
    </row>
    <row r="16" spans="1:11" x14ac:dyDescent="0.25">
      <c r="A16" s="1"/>
      <c r="B16" s="1"/>
      <c r="C16" s="1"/>
      <c r="D16" s="1" t="s">
        <v>16</v>
      </c>
      <c r="E16" s="1"/>
      <c r="F16" s="4"/>
      <c r="G16" s="5"/>
      <c r="H16" s="4"/>
      <c r="I16" s="5"/>
      <c r="J16" s="4"/>
    </row>
    <row r="17" spans="1:10" x14ac:dyDescent="0.25">
      <c r="A17" s="1"/>
      <c r="B17" s="1"/>
      <c r="C17" s="1"/>
      <c r="D17" s="1"/>
      <c r="E17" s="1" t="s">
        <v>17</v>
      </c>
      <c r="F17" s="4">
        <v>44233.17</v>
      </c>
      <c r="G17" s="5"/>
      <c r="H17" s="4">
        <v>43480</v>
      </c>
      <c r="I17" s="5"/>
      <c r="J17" s="4">
        <f>ROUND((F17-H17),5)</f>
        <v>753.17</v>
      </c>
    </row>
    <row r="18" spans="1:10" x14ac:dyDescent="0.25">
      <c r="A18" s="1"/>
      <c r="B18" s="1"/>
      <c r="C18" s="1"/>
      <c r="D18" s="1"/>
      <c r="E18" s="1" t="s">
        <v>18</v>
      </c>
      <c r="F18" s="4">
        <v>3286.37</v>
      </c>
      <c r="G18" s="5"/>
      <c r="H18" s="4">
        <v>3044</v>
      </c>
      <c r="I18" s="5"/>
      <c r="J18" s="4">
        <f>ROUND((F18-H18),5)</f>
        <v>242.37</v>
      </c>
    </row>
    <row r="19" spans="1:10" x14ac:dyDescent="0.25">
      <c r="A19" s="1"/>
      <c r="B19" s="1"/>
      <c r="C19" s="1"/>
      <c r="D19" s="1"/>
      <c r="E19" s="1" t="s">
        <v>19</v>
      </c>
      <c r="F19" s="4">
        <v>929.72</v>
      </c>
      <c r="G19" s="5"/>
      <c r="H19" s="4">
        <v>1305</v>
      </c>
      <c r="I19" s="5"/>
      <c r="J19" s="4">
        <f>ROUND((F19-H19),5)</f>
        <v>-375.28</v>
      </c>
    </row>
    <row r="20" spans="1:10" ht="15.75" thickBot="1" x14ac:dyDescent="0.3">
      <c r="A20" s="1"/>
      <c r="B20" s="1"/>
      <c r="C20" s="1"/>
      <c r="D20" s="1"/>
      <c r="E20" s="1" t="s">
        <v>20</v>
      </c>
      <c r="F20" s="6">
        <v>8050.29</v>
      </c>
      <c r="G20" s="5"/>
      <c r="H20" s="6">
        <v>9130</v>
      </c>
      <c r="I20" s="5"/>
      <c r="J20" s="6">
        <f>ROUND((F20-H20),5)</f>
        <v>-1079.71</v>
      </c>
    </row>
    <row r="21" spans="1:10" x14ac:dyDescent="0.25">
      <c r="A21" s="1"/>
      <c r="B21" s="1"/>
      <c r="C21" s="1"/>
      <c r="D21" s="1" t="s">
        <v>21</v>
      </c>
      <c r="E21" s="1"/>
      <c r="F21" s="4">
        <f>ROUND(SUM(F16:F20),5)</f>
        <v>56499.55</v>
      </c>
      <c r="G21" s="5"/>
      <c r="H21" s="4">
        <f>ROUND(SUM(H16:H20),5)</f>
        <v>56959</v>
      </c>
      <c r="I21" s="5"/>
      <c r="J21" s="4">
        <f>ROUND((F21-H21),5)</f>
        <v>-459.45</v>
      </c>
    </row>
    <row r="22" spans="1:10" x14ac:dyDescent="0.25">
      <c r="A22" s="1"/>
      <c r="B22" s="1"/>
      <c r="C22" s="1"/>
      <c r="D22" s="1" t="s">
        <v>22</v>
      </c>
      <c r="E22" s="1"/>
      <c r="F22" s="4"/>
      <c r="G22" s="5"/>
      <c r="H22" s="4"/>
      <c r="I22" s="5"/>
      <c r="J22" s="4"/>
    </row>
    <row r="23" spans="1:10" x14ac:dyDescent="0.25">
      <c r="A23" s="1"/>
      <c r="B23" s="1"/>
      <c r="C23" s="1"/>
      <c r="D23" s="1"/>
      <c r="E23" s="1" t="s">
        <v>23</v>
      </c>
      <c r="F23" s="4">
        <v>0</v>
      </c>
      <c r="G23" s="5"/>
      <c r="H23" s="4">
        <v>41</v>
      </c>
      <c r="I23" s="5"/>
      <c r="J23" s="4">
        <f t="shared" ref="J23:J29" si="1">ROUND((F23-H23),5)</f>
        <v>-41</v>
      </c>
    </row>
    <row r="24" spans="1:10" x14ac:dyDescent="0.25">
      <c r="A24" s="1"/>
      <c r="B24" s="1"/>
      <c r="C24" s="1"/>
      <c r="D24" s="1"/>
      <c r="E24" s="1" t="s">
        <v>24</v>
      </c>
      <c r="F24" s="4">
        <v>242.2</v>
      </c>
      <c r="G24" s="5"/>
      <c r="H24" s="4">
        <v>675</v>
      </c>
      <c r="I24" s="5"/>
      <c r="J24" s="4">
        <f t="shared" si="1"/>
        <v>-432.8</v>
      </c>
    </row>
    <row r="25" spans="1:10" x14ac:dyDescent="0.25">
      <c r="A25" s="1"/>
      <c r="B25" s="1"/>
      <c r="C25" s="1"/>
      <c r="D25" s="1"/>
      <c r="E25" s="1" t="s">
        <v>25</v>
      </c>
      <c r="F25" s="4">
        <v>153.75</v>
      </c>
      <c r="G25" s="5"/>
      <c r="H25" s="4">
        <v>420</v>
      </c>
      <c r="I25" s="5"/>
      <c r="J25" s="4">
        <f t="shared" si="1"/>
        <v>-266.25</v>
      </c>
    </row>
    <row r="26" spans="1:10" x14ac:dyDescent="0.25">
      <c r="A26" s="1"/>
      <c r="B26" s="1"/>
      <c r="C26" s="1"/>
      <c r="D26" s="1"/>
      <c r="E26" s="1" t="s">
        <v>26</v>
      </c>
      <c r="F26" s="4">
        <v>-6.1</v>
      </c>
      <c r="G26" s="5"/>
      <c r="H26" s="4">
        <v>37.5</v>
      </c>
      <c r="I26" s="5"/>
      <c r="J26" s="4">
        <f t="shared" si="1"/>
        <v>-43.6</v>
      </c>
    </row>
    <row r="27" spans="1:10" x14ac:dyDescent="0.25">
      <c r="A27" s="1"/>
      <c r="B27" s="1"/>
      <c r="C27" s="1"/>
      <c r="D27" s="1"/>
      <c r="E27" s="1" t="s">
        <v>27</v>
      </c>
      <c r="F27" s="4">
        <v>105.3</v>
      </c>
      <c r="G27" s="5"/>
      <c r="H27" s="4">
        <v>250</v>
      </c>
      <c r="I27" s="5"/>
      <c r="J27" s="4">
        <f t="shared" si="1"/>
        <v>-144.69999999999999</v>
      </c>
    </row>
    <row r="28" spans="1:10" ht="15.75" thickBot="1" x14ac:dyDescent="0.3">
      <c r="A28" s="1"/>
      <c r="B28" s="1"/>
      <c r="C28" s="1"/>
      <c r="D28" s="1"/>
      <c r="E28" s="1" t="s">
        <v>28</v>
      </c>
      <c r="F28" s="6">
        <v>0</v>
      </c>
      <c r="G28" s="5"/>
      <c r="H28" s="6">
        <v>-205</v>
      </c>
      <c r="I28" s="5"/>
      <c r="J28" s="6">
        <f t="shared" si="1"/>
        <v>205</v>
      </c>
    </row>
    <row r="29" spans="1:10" x14ac:dyDescent="0.25">
      <c r="A29" s="1"/>
      <c r="B29" s="1"/>
      <c r="C29" s="1"/>
      <c r="D29" s="1" t="s">
        <v>29</v>
      </c>
      <c r="E29" s="1"/>
      <c r="F29" s="4">
        <f>ROUND(SUM(F22:F28),5)</f>
        <v>495.15</v>
      </c>
      <c r="G29" s="5"/>
      <c r="H29" s="4">
        <f>ROUND(SUM(H22:H28),5)</f>
        <v>1218.5</v>
      </c>
      <c r="I29" s="5"/>
      <c r="J29" s="4">
        <f t="shared" si="1"/>
        <v>-723.35</v>
      </c>
    </row>
    <row r="30" spans="1:10" x14ac:dyDescent="0.25">
      <c r="A30" s="1"/>
      <c r="B30" s="1"/>
      <c r="C30" s="1"/>
      <c r="D30" s="1" t="s">
        <v>30</v>
      </c>
      <c r="E30" s="1"/>
      <c r="F30" s="4"/>
      <c r="G30" s="5"/>
      <c r="H30" s="4"/>
      <c r="I30" s="5"/>
      <c r="J30" s="4"/>
    </row>
    <row r="31" spans="1:10" x14ac:dyDescent="0.25">
      <c r="A31" s="1"/>
      <c r="B31" s="1"/>
      <c r="C31" s="1"/>
      <c r="D31" s="1"/>
      <c r="E31" s="1" t="s">
        <v>31</v>
      </c>
      <c r="F31" s="4">
        <v>7192.96</v>
      </c>
      <c r="G31" s="5"/>
      <c r="H31" s="4">
        <v>7200</v>
      </c>
      <c r="I31" s="5"/>
      <c r="J31" s="4">
        <f t="shared" ref="J31:J39" si="2">ROUND((F31-H31),5)</f>
        <v>-7.04</v>
      </c>
    </row>
    <row r="32" spans="1:10" x14ac:dyDescent="0.25">
      <c r="A32" s="1"/>
      <c r="B32" s="1"/>
      <c r="C32" s="1"/>
      <c r="D32" s="1"/>
      <c r="E32" s="1" t="s">
        <v>32</v>
      </c>
      <c r="F32" s="4">
        <v>540.66999999999996</v>
      </c>
      <c r="G32" s="5"/>
      <c r="H32" s="4">
        <v>504</v>
      </c>
      <c r="I32" s="5"/>
      <c r="J32" s="4">
        <f t="shared" si="2"/>
        <v>36.67</v>
      </c>
    </row>
    <row r="33" spans="1:11" x14ac:dyDescent="0.25">
      <c r="A33" s="1"/>
      <c r="B33" s="1"/>
      <c r="C33" s="1"/>
      <c r="D33" s="1"/>
      <c r="E33" s="1" t="s">
        <v>33</v>
      </c>
      <c r="F33" s="4">
        <v>215.8</v>
      </c>
      <c r="G33" s="5"/>
      <c r="H33" s="4">
        <v>0</v>
      </c>
      <c r="I33" s="5"/>
      <c r="J33" s="4">
        <f t="shared" si="2"/>
        <v>215.8</v>
      </c>
    </row>
    <row r="34" spans="1:11" x14ac:dyDescent="0.25">
      <c r="A34" s="1"/>
      <c r="B34" s="1"/>
      <c r="C34" s="1"/>
      <c r="D34" s="1"/>
      <c r="E34" s="1" t="s">
        <v>34</v>
      </c>
      <c r="F34" s="4">
        <v>913.22</v>
      </c>
      <c r="G34" s="5"/>
      <c r="H34" s="4">
        <v>1152</v>
      </c>
      <c r="I34" s="5"/>
      <c r="J34" s="4">
        <f t="shared" si="2"/>
        <v>-238.78</v>
      </c>
    </row>
    <row r="35" spans="1:11" x14ac:dyDescent="0.25">
      <c r="A35" s="1"/>
      <c r="B35" s="1"/>
      <c r="C35" s="1"/>
      <c r="D35" s="1"/>
      <c r="E35" s="1" t="s">
        <v>35</v>
      </c>
      <c r="F35" s="4">
        <v>4157.62</v>
      </c>
      <c r="G35" s="5"/>
      <c r="H35" s="4">
        <v>11550</v>
      </c>
      <c r="I35" s="5"/>
      <c r="J35" s="4">
        <f t="shared" si="2"/>
        <v>-7392.38</v>
      </c>
      <c r="K35" s="39" t="s">
        <v>198</v>
      </c>
    </row>
    <row r="36" spans="1:11" x14ac:dyDescent="0.25">
      <c r="A36" s="1"/>
      <c r="B36" s="1"/>
      <c r="C36" s="1"/>
      <c r="D36" s="1"/>
      <c r="E36" s="1" t="s">
        <v>36</v>
      </c>
      <c r="F36" s="4">
        <v>275.25</v>
      </c>
      <c r="G36" s="5"/>
      <c r="H36" s="4">
        <v>750</v>
      </c>
      <c r="I36" s="5"/>
      <c r="J36" s="4">
        <f t="shared" si="2"/>
        <v>-474.75</v>
      </c>
    </row>
    <row r="37" spans="1:11" x14ac:dyDescent="0.25">
      <c r="A37" s="1"/>
      <c r="B37" s="1"/>
      <c r="C37" s="1"/>
      <c r="D37" s="1"/>
      <c r="E37" s="1" t="s">
        <v>37</v>
      </c>
      <c r="F37" s="4">
        <v>268.39999999999998</v>
      </c>
      <c r="G37" s="5"/>
      <c r="H37" s="4">
        <v>250</v>
      </c>
      <c r="I37" s="5"/>
      <c r="J37" s="4">
        <f t="shared" si="2"/>
        <v>18.399999999999999</v>
      </c>
    </row>
    <row r="38" spans="1:11" ht="15.75" thickBot="1" x14ac:dyDescent="0.3">
      <c r="A38" s="1"/>
      <c r="B38" s="1"/>
      <c r="C38" s="1"/>
      <c r="D38" s="1"/>
      <c r="E38" s="1" t="s">
        <v>38</v>
      </c>
      <c r="F38" s="6">
        <v>45.21</v>
      </c>
      <c r="G38" s="5"/>
      <c r="H38" s="6">
        <v>75</v>
      </c>
      <c r="I38" s="5"/>
      <c r="J38" s="6">
        <f t="shared" si="2"/>
        <v>-29.79</v>
      </c>
    </row>
    <row r="39" spans="1:11" x14ac:dyDescent="0.25">
      <c r="A39" s="1"/>
      <c r="B39" s="1"/>
      <c r="C39" s="1"/>
      <c r="D39" s="1" t="s">
        <v>39</v>
      </c>
      <c r="E39" s="1"/>
      <c r="F39" s="4">
        <f>ROUND(SUM(F30:F38),5)</f>
        <v>13609.13</v>
      </c>
      <c r="G39" s="5"/>
      <c r="H39" s="4">
        <f>ROUND(SUM(H30:H38),5)</f>
        <v>21481</v>
      </c>
      <c r="I39" s="5"/>
      <c r="J39" s="4">
        <f t="shared" si="2"/>
        <v>-7871.87</v>
      </c>
    </row>
    <row r="40" spans="1:11" x14ac:dyDescent="0.25">
      <c r="A40" s="1"/>
      <c r="B40" s="1"/>
      <c r="C40" s="1"/>
      <c r="D40" s="1" t="s">
        <v>40</v>
      </c>
      <c r="E40" s="1"/>
      <c r="F40" s="4"/>
      <c r="G40" s="5"/>
      <c r="H40" s="4"/>
      <c r="I40" s="5"/>
      <c r="J40" s="4"/>
    </row>
    <row r="41" spans="1:11" x14ac:dyDescent="0.25">
      <c r="A41" s="1"/>
      <c r="B41" s="1"/>
      <c r="C41" s="1"/>
      <c r="D41" s="1"/>
      <c r="E41" s="1" t="s">
        <v>41</v>
      </c>
      <c r="F41" s="4">
        <v>1003.09</v>
      </c>
      <c r="G41" s="5"/>
      <c r="H41" s="4">
        <v>550</v>
      </c>
      <c r="I41" s="5"/>
      <c r="J41" s="4">
        <f t="shared" ref="J41:J58" si="3">ROUND((F41-H41),5)</f>
        <v>453.09</v>
      </c>
    </row>
    <row r="42" spans="1:11" x14ac:dyDescent="0.25">
      <c r="A42" s="1"/>
      <c r="B42" s="1"/>
      <c r="C42" s="1"/>
      <c r="D42" s="1"/>
      <c r="E42" s="1" t="s">
        <v>42</v>
      </c>
      <c r="F42" s="4">
        <v>484.62</v>
      </c>
      <c r="G42" s="5"/>
      <c r="H42" s="4">
        <v>550</v>
      </c>
      <c r="I42" s="5"/>
      <c r="J42" s="4">
        <f t="shared" si="3"/>
        <v>-65.38</v>
      </c>
    </row>
    <row r="43" spans="1:11" x14ac:dyDescent="0.25">
      <c r="A43" s="1"/>
      <c r="B43" s="1"/>
      <c r="C43" s="1"/>
      <c r="D43" s="1"/>
      <c r="E43" s="1" t="s">
        <v>43</v>
      </c>
      <c r="F43" s="4">
        <v>1987.76</v>
      </c>
      <c r="G43" s="5"/>
      <c r="H43" s="4">
        <v>800</v>
      </c>
      <c r="I43" s="5"/>
      <c r="J43" s="4">
        <f t="shared" si="3"/>
        <v>1187.76</v>
      </c>
    </row>
    <row r="44" spans="1:11" x14ac:dyDescent="0.25">
      <c r="A44" s="1"/>
      <c r="B44" s="1"/>
      <c r="C44" s="1"/>
      <c r="D44" s="1"/>
      <c r="E44" s="1" t="s">
        <v>44</v>
      </c>
      <c r="F44" s="4">
        <v>118.05</v>
      </c>
      <c r="G44" s="5"/>
      <c r="H44" s="4">
        <v>125</v>
      </c>
      <c r="I44" s="5"/>
      <c r="J44" s="4">
        <f t="shared" si="3"/>
        <v>-6.95</v>
      </c>
    </row>
    <row r="45" spans="1:11" x14ac:dyDescent="0.25">
      <c r="A45" s="1"/>
      <c r="B45" s="1"/>
      <c r="C45" s="1"/>
      <c r="D45" s="1"/>
      <c r="E45" s="1" t="s">
        <v>45</v>
      </c>
      <c r="F45" s="4">
        <v>140</v>
      </c>
      <c r="G45" s="5"/>
      <c r="H45" s="4">
        <v>970</v>
      </c>
      <c r="I45" s="5"/>
      <c r="J45" s="4">
        <f t="shared" si="3"/>
        <v>-830</v>
      </c>
    </row>
    <row r="46" spans="1:11" x14ac:dyDescent="0.25">
      <c r="A46" s="1"/>
      <c r="B46" s="1"/>
      <c r="C46" s="1"/>
      <c r="D46" s="1"/>
      <c r="E46" s="1" t="s">
        <v>46</v>
      </c>
      <c r="F46" s="4">
        <v>2353.25</v>
      </c>
      <c r="G46" s="5"/>
      <c r="H46" s="4">
        <v>1900</v>
      </c>
      <c r="I46" s="5"/>
      <c r="J46" s="4">
        <f t="shared" si="3"/>
        <v>453.25</v>
      </c>
    </row>
    <row r="47" spans="1:11" x14ac:dyDescent="0.25">
      <c r="A47" s="1"/>
      <c r="B47" s="1"/>
      <c r="C47" s="1"/>
      <c r="D47" s="1"/>
      <c r="E47" s="1" t="s">
        <v>47</v>
      </c>
      <c r="F47" s="4">
        <v>278.89999999999998</v>
      </c>
      <c r="G47" s="5"/>
      <c r="H47" s="4">
        <v>400</v>
      </c>
      <c r="I47" s="5"/>
      <c r="J47" s="4">
        <f t="shared" si="3"/>
        <v>-121.1</v>
      </c>
    </row>
    <row r="48" spans="1:11" x14ac:dyDescent="0.25">
      <c r="A48" s="1"/>
      <c r="B48" s="1"/>
      <c r="C48" s="1"/>
      <c r="D48" s="1"/>
      <c r="E48" s="1" t="s">
        <v>48</v>
      </c>
      <c r="F48" s="4">
        <v>0</v>
      </c>
      <c r="G48" s="5"/>
      <c r="H48" s="4">
        <v>120</v>
      </c>
      <c r="I48" s="5"/>
      <c r="J48" s="4">
        <f t="shared" si="3"/>
        <v>-120</v>
      </c>
    </row>
    <row r="49" spans="1:10" x14ac:dyDescent="0.25">
      <c r="A49" s="1"/>
      <c r="B49" s="1"/>
      <c r="C49" s="1"/>
      <c r="D49" s="1"/>
      <c r="E49" s="1" t="s">
        <v>49</v>
      </c>
      <c r="F49" s="4">
        <v>7500</v>
      </c>
      <c r="G49" s="5"/>
      <c r="H49" s="4">
        <v>7500</v>
      </c>
      <c r="I49" s="5"/>
      <c r="J49" s="4">
        <f t="shared" si="3"/>
        <v>0</v>
      </c>
    </row>
    <row r="50" spans="1:10" x14ac:dyDescent="0.25">
      <c r="A50" s="1"/>
      <c r="B50" s="1"/>
      <c r="C50" s="1"/>
      <c r="D50" s="1"/>
      <c r="E50" s="1" t="s">
        <v>50</v>
      </c>
      <c r="F50" s="4">
        <v>61.95</v>
      </c>
      <c r="G50" s="5"/>
      <c r="H50" s="4">
        <v>416</v>
      </c>
      <c r="I50" s="5"/>
      <c r="J50" s="4">
        <f t="shared" si="3"/>
        <v>-354.05</v>
      </c>
    </row>
    <row r="51" spans="1:10" x14ac:dyDescent="0.25">
      <c r="A51" s="1"/>
      <c r="B51" s="1"/>
      <c r="C51" s="1"/>
      <c r="D51" s="1"/>
      <c r="E51" s="1" t="s">
        <v>51</v>
      </c>
      <c r="F51" s="4">
        <v>1028.5999999999999</v>
      </c>
      <c r="G51" s="5"/>
      <c r="H51" s="4">
        <v>1000</v>
      </c>
      <c r="I51" s="5"/>
      <c r="J51" s="4">
        <f t="shared" si="3"/>
        <v>28.6</v>
      </c>
    </row>
    <row r="52" spans="1:10" x14ac:dyDescent="0.25">
      <c r="A52" s="1"/>
      <c r="B52" s="1"/>
      <c r="C52" s="1"/>
      <c r="D52" s="1"/>
      <c r="E52" s="1" t="s">
        <v>52</v>
      </c>
      <c r="F52" s="4">
        <v>1354.32</v>
      </c>
      <c r="G52" s="5"/>
      <c r="H52" s="4">
        <v>1500</v>
      </c>
      <c r="I52" s="5"/>
      <c r="J52" s="4">
        <f t="shared" si="3"/>
        <v>-145.68</v>
      </c>
    </row>
    <row r="53" spans="1:10" x14ac:dyDescent="0.25">
      <c r="A53" s="1"/>
      <c r="B53" s="1"/>
      <c r="C53" s="1"/>
      <c r="D53" s="1"/>
      <c r="E53" s="1" t="s">
        <v>53</v>
      </c>
      <c r="F53" s="4">
        <v>601</v>
      </c>
      <c r="G53" s="5"/>
      <c r="H53" s="4">
        <v>250</v>
      </c>
      <c r="I53" s="5"/>
      <c r="J53" s="4">
        <f t="shared" si="3"/>
        <v>351</v>
      </c>
    </row>
    <row r="54" spans="1:10" x14ac:dyDescent="0.25">
      <c r="A54" s="1"/>
      <c r="B54" s="1"/>
      <c r="C54" s="1"/>
      <c r="D54" s="1"/>
      <c r="E54" s="1" t="s">
        <v>54</v>
      </c>
      <c r="F54" s="4">
        <v>800</v>
      </c>
      <c r="G54" s="5"/>
      <c r="H54" s="4">
        <v>800</v>
      </c>
      <c r="I54" s="5"/>
      <c r="J54" s="4">
        <f t="shared" si="3"/>
        <v>0</v>
      </c>
    </row>
    <row r="55" spans="1:10" x14ac:dyDescent="0.25">
      <c r="A55" s="1"/>
      <c r="B55" s="1"/>
      <c r="C55" s="1"/>
      <c r="D55" s="1"/>
      <c r="E55" s="1" t="s">
        <v>55</v>
      </c>
      <c r="F55" s="4">
        <v>208.26</v>
      </c>
      <c r="G55" s="5"/>
      <c r="H55" s="4">
        <v>200</v>
      </c>
      <c r="I55" s="5"/>
      <c r="J55" s="4">
        <f t="shared" si="3"/>
        <v>8.26</v>
      </c>
    </row>
    <row r="56" spans="1:10" x14ac:dyDescent="0.25">
      <c r="A56" s="1"/>
      <c r="B56" s="1"/>
      <c r="C56" s="1"/>
      <c r="D56" s="1"/>
      <c r="E56" s="1" t="s">
        <v>56</v>
      </c>
      <c r="F56" s="4">
        <v>3403.08</v>
      </c>
      <c r="G56" s="5"/>
      <c r="H56" s="4">
        <v>2600</v>
      </c>
      <c r="I56" s="5"/>
      <c r="J56" s="4">
        <f t="shared" si="3"/>
        <v>803.08</v>
      </c>
    </row>
    <row r="57" spans="1:10" ht="15.75" thickBot="1" x14ac:dyDescent="0.3">
      <c r="A57" s="1"/>
      <c r="B57" s="1"/>
      <c r="C57" s="1"/>
      <c r="D57" s="1"/>
      <c r="E57" s="1" t="s">
        <v>57</v>
      </c>
      <c r="F57" s="6">
        <v>522.02</v>
      </c>
      <c r="G57" s="5"/>
      <c r="H57" s="6">
        <v>700</v>
      </c>
      <c r="I57" s="5"/>
      <c r="J57" s="6">
        <f t="shared" si="3"/>
        <v>-177.98</v>
      </c>
    </row>
    <row r="58" spans="1:10" x14ac:dyDescent="0.25">
      <c r="A58" s="1"/>
      <c r="B58" s="1"/>
      <c r="C58" s="1"/>
      <c r="D58" s="1" t="s">
        <v>58</v>
      </c>
      <c r="E58" s="1"/>
      <c r="F58" s="4">
        <f>ROUND(SUM(F40:F57),5)</f>
        <v>21844.9</v>
      </c>
      <c r="G58" s="5"/>
      <c r="H58" s="4">
        <f>ROUND(SUM(H40:H57),5)</f>
        <v>20381</v>
      </c>
      <c r="I58" s="5"/>
      <c r="J58" s="4">
        <f t="shared" si="3"/>
        <v>1463.9</v>
      </c>
    </row>
    <row r="59" spans="1:10" x14ac:dyDescent="0.25">
      <c r="A59" s="1"/>
      <c r="B59" s="1"/>
      <c r="C59" s="1"/>
      <c r="D59" s="1" t="s">
        <v>59</v>
      </c>
      <c r="E59" s="1"/>
      <c r="F59" s="4"/>
      <c r="G59" s="5"/>
      <c r="H59" s="4"/>
      <c r="I59" s="5"/>
      <c r="J59" s="4"/>
    </row>
    <row r="60" spans="1:10" x14ac:dyDescent="0.25">
      <c r="A60" s="1"/>
      <c r="B60" s="1"/>
      <c r="C60" s="1"/>
      <c r="D60" s="1"/>
      <c r="E60" s="1" t="s">
        <v>60</v>
      </c>
      <c r="F60" s="4">
        <v>15.3</v>
      </c>
      <c r="G60" s="5"/>
      <c r="H60" s="4">
        <v>100</v>
      </c>
      <c r="I60" s="5"/>
      <c r="J60" s="4">
        <f t="shared" ref="J60:J69" si="4">ROUND((F60-H60),5)</f>
        <v>-84.7</v>
      </c>
    </row>
    <row r="61" spans="1:10" x14ac:dyDescent="0.25">
      <c r="A61" s="1"/>
      <c r="B61" s="1"/>
      <c r="C61" s="1"/>
      <c r="D61" s="1"/>
      <c r="E61" s="1" t="s">
        <v>61</v>
      </c>
      <c r="F61" s="4">
        <v>2700</v>
      </c>
      <c r="G61" s="5"/>
      <c r="H61" s="4">
        <v>2025</v>
      </c>
      <c r="I61" s="5"/>
      <c r="J61" s="4">
        <f t="shared" si="4"/>
        <v>675</v>
      </c>
    </row>
    <row r="62" spans="1:10" x14ac:dyDescent="0.25">
      <c r="A62" s="1"/>
      <c r="B62" s="1"/>
      <c r="C62" s="1"/>
      <c r="D62" s="1"/>
      <c r="E62" s="1" t="s">
        <v>62</v>
      </c>
      <c r="F62" s="4">
        <v>85.39</v>
      </c>
      <c r="G62" s="5"/>
      <c r="H62" s="4">
        <v>0</v>
      </c>
      <c r="I62" s="5"/>
      <c r="J62" s="4">
        <f t="shared" si="4"/>
        <v>85.39</v>
      </c>
    </row>
    <row r="63" spans="1:10" x14ac:dyDescent="0.25">
      <c r="A63" s="1"/>
      <c r="B63" s="1"/>
      <c r="C63" s="1"/>
      <c r="D63" s="1"/>
      <c r="E63" s="1" t="s">
        <v>63</v>
      </c>
      <c r="F63" s="4">
        <v>9.99</v>
      </c>
      <c r="G63" s="5"/>
      <c r="H63" s="4">
        <v>100</v>
      </c>
      <c r="I63" s="5"/>
      <c r="J63" s="4">
        <f t="shared" si="4"/>
        <v>-90.01</v>
      </c>
    </row>
    <row r="64" spans="1:10" x14ac:dyDescent="0.25">
      <c r="A64" s="1"/>
      <c r="B64" s="1"/>
      <c r="C64" s="1"/>
      <c r="D64" s="1"/>
      <c r="E64" s="1" t="s">
        <v>64</v>
      </c>
      <c r="F64" s="4">
        <v>503.73</v>
      </c>
      <c r="G64" s="5"/>
      <c r="H64" s="4">
        <v>475</v>
      </c>
      <c r="I64" s="5"/>
      <c r="J64" s="4">
        <f t="shared" si="4"/>
        <v>28.73</v>
      </c>
    </row>
    <row r="65" spans="1:10" x14ac:dyDescent="0.25">
      <c r="A65" s="1"/>
      <c r="B65" s="1"/>
      <c r="C65" s="1"/>
      <c r="D65" s="1"/>
      <c r="E65" s="1" t="s">
        <v>65</v>
      </c>
      <c r="F65" s="4">
        <v>7.54</v>
      </c>
      <c r="G65" s="5"/>
      <c r="H65" s="4">
        <v>0</v>
      </c>
      <c r="I65" s="5"/>
      <c r="J65" s="4">
        <f t="shared" si="4"/>
        <v>7.54</v>
      </c>
    </row>
    <row r="66" spans="1:10" x14ac:dyDescent="0.25">
      <c r="A66" s="1"/>
      <c r="B66" s="1"/>
      <c r="C66" s="1"/>
      <c r="D66" s="1"/>
      <c r="E66" s="1" t="s">
        <v>66</v>
      </c>
      <c r="F66" s="4">
        <v>3877</v>
      </c>
      <c r="G66" s="5"/>
      <c r="H66" s="4">
        <v>2900</v>
      </c>
      <c r="I66" s="5"/>
      <c r="J66" s="4">
        <f t="shared" si="4"/>
        <v>977</v>
      </c>
    </row>
    <row r="67" spans="1:10" x14ac:dyDescent="0.25">
      <c r="A67" s="1"/>
      <c r="B67" s="1"/>
      <c r="C67" s="1"/>
      <c r="D67" s="1"/>
      <c r="E67" s="1" t="s">
        <v>67</v>
      </c>
      <c r="F67" s="4">
        <v>91.85</v>
      </c>
      <c r="G67" s="5"/>
      <c r="H67" s="4">
        <v>100</v>
      </c>
      <c r="I67" s="5"/>
      <c r="J67" s="4">
        <f t="shared" si="4"/>
        <v>-8.15</v>
      </c>
    </row>
    <row r="68" spans="1:10" ht="15.75" thickBot="1" x14ac:dyDescent="0.3">
      <c r="A68" s="1"/>
      <c r="B68" s="1"/>
      <c r="C68" s="1"/>
      <c r="D68" s="1"/>
      <c r="E68" s="1" t="s">
        <v>68</v>
      </c>
      <c r="F68" s="6">
        <v>1500</v>
      </c>
      <c r="G68" s="5"/>
      <c r="H68" s="6">
        <v>2000</v>
      </c>
      <c r="I68" s="5"/>
      <c r="J68" s="6">
        <f t="shared" si="4"/>
        <v>-500</v>
      </c>
    </row>
    <row r="69" spans="1:10" x14ac:dyDescent="0.25">
      <c r="A69" s="1"/>
      <c r="B69" s="1"/>
      <c r="C69" s="1"/>
      <c r="D69" s="1" t="s">
        <v>69</v>
      </c>
      <c r="E69" s="1"/>
      <c r="F69" s="4">
        <f>ROUND(SUM(F59:F68),5)</f>
        <v>8790.7999999999993</v>
      </c>
      <c r="G69" s="5"/>
      <c r="H69" s="4">
        <f>ROUND(SUM(H59:H68),5)</f>
        <v>7700</v>
      </c>
      <c r="I69" s="5"/>
      <c r="J69" s="4">
        <f t="shared" si="4"/>
        <v>1090.8</v>
      </c>
    </row>
    <row r="70" spans="1:10" x14ac:dyDescent="0.25">
      <c r="A70" s="1"/>
      <c r="B70" s="1"/>
      <c r="C70" s="1"/>
      <c r="D70" s="1" t="s">
        <v>70</v>
      </c>
      <c r="E70" s="1"/>
      <c r="F70" s="4"/>
      <c r="G70" s="5"/>
      <c r="H70" s="4"/>
      <c r="I70" s="5"/>
      <c r="J70" s="4"/>
    </row>
    <row r="71" spans="1:10" x14ac:dyDescent="0.25">
      <c r="A71" s="1"/>
      <c r="B71" s="1"/>
      <c r="C71" s="1"/>
      <c r="D71" s="1"/>
      <c r="E71" s="1" t="s">
        <v>71</v>
      </c>
      <c r="F71" s="4">
        <v>23110.66</v>
      </c>
      <c r="G71" s="5"/>
      <c r="H71" s="4">
        <v>23000</v>
      </c>
      <c r="I71" s="5"/>
      <c r="J71" s="4">
        <f>ROUND((F71-H71),5)</f>
        <v>110.66</v>
      </c>
    </row>
    <row r="72" spans="1:10" x14ac:dyDescent="0.25">
      <c r="A72" s="1"/>
      <c r="B72" s="1"/>
      <c r="C72" s="1"/>
      <c r="D72" s="1"/>
      <c r="E72" s="1" t="s">
        <v>72</v>
      </c>
      <c r="F72" s="4">
        <v>1709.25</v>
      </c>
      <c r="G72" s="5"/>
      <c r="H72" s="4">
        <v>1840</v>
      </c>
      <c r="I72" s="5"/>
      <c r="J72" s="4">
        <f>ROUND((F72-H72),5)</f>
        <v>-130.75</v>
      </c>
    </row>
    <row r="73" spans="1:10" x14ac:dyDescent="0.25">
      <c r="A73" s="1"/>
      <c r="B73" s="1"/>
      <c r="C73" s="1"/>
      <c r="D73" s="1"/>
      <c r="E73" s="1" t="s">
        <v>73</v>
      </c>
      <c r="F73" s="4">
        <v>522.02</v>
      </c>
      <c r="G73" s="5"/>
      <c r="H73" s="4">
        <v>460</v>
      </c>
      <c r="I73" s="5"/>
      <c r="J73" s="4">
        <f>ROUND((F73-H73),5)</f>
        <v>62.02</v>
      </c>
    </row>
    <row r="74" spans="1:10" ht="15.75" thickBot="1" x14ac:dyDescent="0.3">
      <c r="A74" s="1"/>
      <c r="B74" s="1"/>
      <c r="C74" s="1"/>
      <c r="D74" s="1"/>
      <c r="E74" s="1" t="s">
        <v>74</v>
      </c>
      <c r="F74" s="6">
        <v>3320.46</v>
      </c>
      <c r="G74" s="5"/>
      <c r="H74" s="6">
        <v>3672</v>
      </c>
      <c r="I74" s="5"/>
      <c r="J74" s="6">
        <f>ROUND((F74-H74),5)</f>
        <v>-351.54</v>
      </c>
    </row>
    <row r="75" spans="1:10" x14ac:dyDescent="0.25">
      <c r="A75" s="1"/>
      <c r="B75" s="1"/>
      <c r="C75" s="1"/>
      <c r="D75" s="1" t="s">
        <v>75</v>
      </c>
      <c r="E75" s="1"/>
      <c r="F75" s="4">
        <f>ROUND(SUM(F70:F74),5)</f>
        <v>28662.39</v>
      </c>
      <c r="G75" s="5"/>
      <c r="H75" s="4">
        <f>ROUND(SUM(H70:H74),5)</f>
        <v>28972</v>
      </c>
      <c r="I75" s="5"/>
      <c r="J75" s="4">
        <f>ROUND((F75-H75),5)</f>
        <v>-309.61</v>
      </c>
    </row>
    <row r="76" spans="1:10" x14ac:dyDescent="0.25">
      <c r="A76" s="1"/>
      <c r="B76" s="1"/>
      <c r="C76" s="1"/>
      <c r="D76" s="1" t="s">
        <v>76</v>
      </c>
      <c r="E76" s="1"/>
      <c r="F76" s="4"/>
      <c r="G76" s="5"/>
      <c r="H76" s="4"/>
      <c r="I76" s="5"/>
      <c r="J76" s="4"/>
    </row>
    <row r="77" spans="1:10" x14ac:dyDescent="0.25">
      <c r="A77" s="1"/>
      <c r="B77" s="1"/>
      <c r="C77" s="1"/>
      <c r="D77" s="1"/>
      <c r="E77" s="1" t="s">
        <v>77</v>
      </c>
      <c r="F77" s="4">
        <v>129.21</v>
      </c>
      <c r="G77" s="5"/>
      <c r="H77" s="4">
        <v>85</v>
      </c>
      <c r="I77" s="5"/>
      <c r="J77" s="4">
        <f t="shared" ref="J77:J92" si="5">ROUND((F77-H77),5)</f>
        <v>44.21</v>
      </c>
    </row>
    <row r="78" spans="1:10" x14ac:dyDescent="0.25">
      <c r="A78" s="1"/>
      <c r="B78" s="1"/>
      <c r="C78" s="1"/>
      <c r="D78" s="1"/>
      <c r="E78" s="1" t="s">
        <v>78</v>
      </c>
      <c r="F78" s="4">
        <v>763.9</v>
      </c>
      <c r="G78" s="5"/>
      <c r="H78" s="4">
        <v>920</v>
      </c>
      <c r="I78" s="5"/>
      <c r="J78" s="4">
        <f t="shared" si="5"/>
        <v>-156.1</v>
      </c>
    </row>
    <row r="79" spans="1:10" x14ac:dyDescent="0.25">
      <c r="A79" s="1"/>
      <c r="B79" s="1"/>
      <c r="C79" s="1"/>
      <c r="D79" s="1"/>
      <c r="E79" s="1" t="s">
        <v>79</v>
      </c>
      <c r="F79" s="4">
        <v>1474.78</v>
      </c>
      <c r="G79" s="5"/>
      <c r="H79" s="4">
        <v>1000</v>
      </c>
      <c r="I79" s="5"/>
      <c r="J79" s="4">
        <f t="shared" si="5"/>
        <v>474.78</v>
      </c>
    </row>
    <row r="80" spans="1:10" x14ac:dyDescent="0.25">
      <c r="A80" s="1"/>
      <c r="B80" s="1"/>
      <c r="C80" s="1"/>
      <c r="D80" s="1"/>
      <c r="E80" s="1" t="s">
        <v>80</v>
      </c>
      <c r="F80" s="4">
        <v>70</v>
      </c>
      <c r="G80" s="5"/>
      <c r="H80" s="4">
        <v>200</v>
      </c>
      <c r="I80" s="5"/>
      <c r="J80" s="4">
        <f t="shared" si="5"/>
        <v>-130</v>
      </c>
    </row>
    <row r="81" spans="1:11" x14ac:dyDescent="0.25">
      <c r="A81" s="1"/>
      <c r="B81" s="1"/>
      <c r="C81" s="1"/>
      <c r="D81" s="1"/>
      <c r="E81" s="1" t="s">
        <v>81</v>
      </c>
      <c r="F81" s="4">
        <v>2792.26</v>
      </c>
      <c r="G81" s="5"/>
      <c r="H81" s="4">
        <v>3300</v>
      </c>
      <c r="I81" s="5"/>
      <c r="J81" s="4">
        <f t="shared" si="5"/>
        <v>-507.74</v>
      </c>
    </row>
    <row r="82" spans="1:11" x14ac:dyDescent="0.25">
      <c r="A82" s="1"/>
      <c r="B82" s="1"/>
      <c r="C82" s="1"/>
      <c r="D82" s="1"/>
      <c r="E82" s="1" t="s">
        <v>82</v>
      </c>
      <c r="F82" s="4">
        <v>51.95</v>
      </c>
      <c r="G82" s="5"/>
      <c r="H82" s="4">
        <v>1080</v>
      </c>
      <c r="I82" s="5"/>
      <c r="J82" s="4">
        <f t="shared" si="5"/>
        <v>-1028.05</v>
      </c>
    </row>
    <row r="83" spans="1:11" x14ac:dyDescent="0.25">
      <c r="A83" s="1"/>
      <c r="B83" s="1"/>
      <c r="C83" s="1"/>
      <c r="D83" s="1"/>
      <c r="E83" s="1" t="s">
        <v>83</v>
      </c>
      <c r="F83" s="4">
        <v>205</v>
      </c>
      <c r="G83" s="5"/>
      <c r="H83" s="4">
        <v>1500</v>
      </c>
      <c r="I83" s="5"/>
      <c r="J83" s="4">
        <f t="shared" si="5"/>
        <v>-1295</v>
      </c>
    </row>
    <row r="84" spans="1:11" x14ac:dyDescent="0.25">
      <c r="A84" s="1"/>
      <c r="B84" s="1"/>
      <c r="C84" s="1"/>
      <c r="D84" s="1"/>
      <c r="E84" s="1" t="s">
        <v>84</v>
      </c>
      <c r="F84" s="4">
        <v>400</v>
      </c>
      <c r="G84" s="5"/>
      <c r="H84" s="4">
        <v>400</v>
      </c>
      <c r="I84" s="5"/>
      <c r="J84" s="4">
        <f t="shared" si="5"/>
        <v>0</v>
      </c>
    </row>
    <row r="85" spans="1:11" x14ac:dyDescent="0.25">
      <c r="A85" s="1"/>
      <c r="B85" s="1"/>
      <c r="C85" s="1"/>
      <c r="D85" s="1"/>
      <c r="E85" s="1" t="s">
        <v>85</v>
      </c>
      <c r="F85" s="4">
        <v>0</v>
      </c>
      <c r="G85" s="5"/>
      <c r="H85" s="4">
        <v>150</v>
      </c>
      <c r="I85" s="5"/>
      <c r="J85" s="4">
        <f t="shared" si="5"/>
        <v>-150</v>
      </c>
    </row>
    <row r="86" spans="1:11" x14ac:dyDescent="0.25">
      <c r="A86" s="1"/>
      <c r="B86" s="1"/>
      <c r="C86" s="1"/>
      <c r="D86" s="1"/>
      <c r="E86" s="1" t="s">
        <v>86</v>
      </c>
      <c r="F86" s="4">
        <v>5423.67</v>
      </c>
      <c r="G86" s="5"/>
      <c r="H86" s="4">
        <v>5400</v>
      </c>
      <c r="I86" s="5"/>
      <c r="J86" s="4">
        <f t="shared" si="5"/>
        <v>23.67</v>
      </c>
    </row>
    <row r="87" spans="1:11" x14ac:dyDescent="0.25">
      <c r="A87" s="1"/>
      <c r="B87" s="1"/>
      <c r="C87" s="1"/>
      <c r="D87" s="1"/>
      <c r="E87" s="1" t="s">
        <v>87</v>
      </c>
      <c r="F87" s="4">
        <v>1561.62</v>
      </c>
      <c r="G87" s="5"/>
      <c r="H87" s="4">
        <v>625</v>
      </c>
      <c r="I87" s="5"/>
      <c r="J87" s="4">
        <f t="shared" si="5"/>
        <v>936.62</v>
      </c>
    </row>
    <row r="88" spans="1:11" x14ac:dyDescent="0.25">
      <c r="A88" s="1"/>
      <c r="B88" s="1"/>
      <c r="C88" s="1"/>
      <c r="D88" s="1"/>
      <c r="E88" s="1" t="s">
        <v>88</v>
      </c>
      <c r="F88" s="4">
        <v>3665.03</v>
      </c>
      <c r="G88" s="5"/>
      <c r="H88" s="4">
        <v>3000</v>
      </c>
      <c r="I88" s="5"/>
      <c r="J88" s="4">
        <f t="shared" si="5"/>
        <v>665.03</v>
      </c>
    </row>
    <row r="89" spans="1:11" ht="15.75" thickBot="1" x14ac:dyDescent="0.3">
      <c r="A89" s="1"/>
      <c r="B89" s="1"/>
      <c r="C89" s="1"/>
      <c r="D89" s="1"/>
      <c r="E89" s="1" t="s">
        <v>89</v>
      </c>
      <c r="F89" s="7">
        <v>242.9</v>
      </c>
      <c r="G89" s="5"/>
      <c r="H89" s="7">
        <v>210</v>
      </c>
      <c r="I89" s="5"/>
      <c r="J89" s="7">
        <f t="shared" si="5"/>
        <v>32.9</v>
      </c>
    </row>
    <row r="90" spans="1:11" ht="15.75" thickBot="1" x14ac:dyDescent="0.3">
      <c r="A90" s="1"/>
      <c r="B90" s="1"/>
      <c r="C90" s="1"/>
      <c r="D90" s="1" t="s">
        <v>90</v>
      </c>
      <c r="E90" s="1"/>
      <c r="F90" s="9">
        <f>ROUND(SUM(F76:F89),5)</f>
        <v>16780.32</v>
      </c>
      <c r="G90" s="5"/>
      <c r="H90" s="9">
        <f>ROUND(SUM(H76:H89),5)</f>
        <v>17870</v>
      </c>
      <c r="I90" s="5"/>
      <c r="J90" s="9">
        <f t="shared" si="5"/>
        <v>-1089.68</v>
      </c>
    </row>
    <row r="91" spans="1:11" ht="15.75" thickBot="1" x14ac:dyDescent="0.3">
      <c r="A91" s="1"/>
      <c r="B91" s="1"/>
      <c r="C91" s="1" t="s">
        <v>91</v>
      </c>
      <c r="D91" s="1"/>
      <c r="E91" s="1"/>
      <c r="F91" s="9">
        <f>ROUND(F15+F21+F29+F39+F58+F69+F75+F90,5)</f>
        <v>146682.23999999999</v>
      </c>
      <c r="G91" s="5"/>
      <c r="H91" s="9">
        <f>ROUND(H15+H21+H29+H39+H58+H69+H75+H90,5)</f>
        <v>154581.5</v>
      </c>
      <c r="I91" s="5"/>
      <c r="J91" s="9">
        <f t="shared" si="5"/>
        <v>-7899.26</v>
      </c>
    </row>
    <row r="92" spans="1:11" s="11" customFormat="1" ht="12" thickBot="1" x14ac:dyDescent="0.25">
      <c r="A92" s="1" t="s">
        <v>92</v>
      </c>
      <c r="B92" s="1"/>
      <c r="C92" s="1"/>
      <c r="D92" s="1"/>
      <c r="E92" s="1"/>
      <c r="F92" s="10">
        <f>ROUND(F14-F91,5)</f>
        <v>98340.37</v>
      </c>
      <c r="G92" s="1"/>
      <c r="H92" s="10">
        <f>ROUND(H14-H91,5)</f>
        <v>71690.5</v>
      </c>
      <c r="I92" s="1"/>
      <c r="J92" s="10">
        <f t="shared" si="5"/>
        <v>26649.87</v>
      </c>
    </row>
    <row r="93" spans="1:11" ht="15.75" thickTop="1" x14ac:dyDescent="0.25"/>
    <row r="94" spans="1:11" x14ac:dyDescent="0.25">
      <c r="A94" s="16" t="s">
        <v>180</v>
      </c>
      <c r="F94" s="4">
        <f>+F12-F75-F90</f>
        <v>38029.610000000008</v>
      </c>
      <c r="H94" s="4">
        <f>+H12-H75-H90</f>
        <v>28158</v>
      </c>
      <c r="J94" s="4">
        <f>+J12-J75-J90</f>
        <v>9871.61</v>
      </c>
      <c r="K94" s="33" t="s">
        <v>195</v>
      </c>
    </row>
  </sheetData>
  <pageMargins left="0.7" right="0.7" top="0.75" bottom="0.33" header="0.1" footer="0.17"/>
  <pageSetup orientation="portrait" r:id="rId1"/>
  <headerFooter>
    <oddHeader>&amp;L&amp;"Arial,Bold"&amp;8 2:48 PM
&amp;"Arial,Bold"&amp;8 08/15/19
&amp;"Arial,Bold"&amp;8 Accrual Basis&amp;C&amp;"Arial,Bold"&amp;12 Habitat for Humanity of Catawba Valley
&amp;"Arial,Bold"&amp;14 Profit &amp;&amp; Loss Budget vs. Actual
&amp;"Arial,Bold"&amp;10 July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21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J12" sqref="J12"/>
    </sheetView>
  </sheetViews>
  <sheetFormatPr defaultRowHeight="15" x14ac:dyDescent="0.25"/>
  <cols>
    <col min="1" max="3" width="3" style="16" customWidth="1"/>
    <col min="4" max="4" width="29" style="16" customWidth="1"/>
    <col min="5" max="5" width="13.28515625" style="17" customWidth="1"/>
    <col min="6" max="6" width="2.28515625" style="17" customWidth="1"/>
    <col min="7" max="7" width="11.85546875" style="17" customWidth="1"/>
    <col min="8" max="8" width="2.28515625" style="17" customWidth="1"/>
    <col min="9" max="9" width="9.85546875" style="17" customWidth="1"/>
    <col min="10" max="10" width="5" customWidth="1"/>
  </cols>
  <sheetData>
    <row r="1" spans="1:10" ht="15.75" thickBot="1" x14ac:dyDescent="0.3">
      <c r="A1" s="1"/>
      <c r="B1" s="1"/>
      <c r="C1" s="1"/>
      <c r="D1" s="1"/>
      <c r="E1" s="3"/>
      <c r="F1" s="2"/>
      <c r="G1" s="3"/>
      <c r="H1" s="2"/>
      <c r="I1" s="3"/>
    </row>
    <row r="2" spans="1:10" s="15" customFormat="1" ht="16.5" thickTop="1" thickBot="1" x14ac:dyDescent="0.3">
      <c r="A2" s="12"/>
      <c r="B2" s="12"/>
      <c r="C2" s="12"/>
      <c r="D2" s="12"/>
      <c r="E2" s="13" t="s">
        <v>0</v>
      </c>
      <c r="F2" s="14"/>
      <c r="G2" s="13" t="s">
        <v>93</v>
      </c>
      <c r="H2" s="14"/>
      <c r="I2" s="13" t="s">
        <v>94</v>
      </c>
    </row>
    <row r="3" spans="1:10" ht="15.75" thickTop="1" x14ac:dyDescent="0.25">
      <c r="A3" s="1"/>
      <c r="B3" s="1"/>
      <c r="C3" s="1" t="s">
        <v>3</v>
      </c>
      <c r="D3" s="1"/>
      <c r="E3" s="4"/>
      <c r="F3" s="5"/>
      <c r="G3" s="4"/>
      <c r="H3" s="5"/>
      <c r="I3" s="4"/>
    </row>
    <row r="4" spans="1:10" x14ac:dyDescent="0.25">
      <c r="A4" s="1"/>
      <c r="B4" s="1"/>
      <c r="C4" s="1"/>
      <c r="D4" s="1" t="s">
        <v>4</v>
      </c>
      <c r="E4" s="4">
        <v>151827.62</v>
      </c>
      <c r="F4" s="5"/>
      <c r="G4" s="4">
        <v>32487.68</v>
      </c>
      <c r="H4" s="5"/>
      <c r="I4" s="4">
        <f>ROUND((E4-G4),5)</f>
        <v>119339.94</v>
      </c>
      <c r="J4" s="42" t="s">
        <v>193</v>
      </c>
    </row>
    <row r="5" spans="1:10" x14ac:dyDescent="0.25">
      <c r="A5" s="1"/>
      <c r="B5" s="1"/>
      <c r="C5" s="1"/>
      <c r="D5" s="1" t="s">
        <v>11</v>
      </c>
      <c r="E5" s="4">
        <v>9722.67</v>
      </c>
      <c r="F5" s="5"/>
      <c r="G5" s="4">
        <v>652.26</v>
      </c>
      <c r="H5" s="5"/>
      <c r="I5" s="4">
        <f>ROUND((E5-G5),5)</f>
        <v>9070.41</v>
      </c>
    </row>
    <row r="6" spans="1:10" ht="15.75" thickBot="1" x14ac:dyDescent="0.3">
      <c r="A6" s="1"/>
      <c r="B6" s="1"/>
      <c r="C6" s="1"/>
      <c r="D6" s="1" t="s">
        <v>12</v>
      </c>
      <c r="E6" s="7">
        <v>83472.320000000007</v>
      </c>
      <c r="F6" s="5"/>
      <c r="G6" s="7">
        <v>80140.759999999995</v>
      </c>
      <c r="H6" s="5"/>
      <c r="I6" s="7">
        <f>ROUND((E6-G6),5)</f>
        <v>3331.56</v>
      </c>
      <c r="J6" s="33" t="s">
        <v>195</v>
      </c>
    </row>
    <row r="7" spans="1:10" ht="15.75" thickBot="1" x14ac:dyDescent="0.3">
      <c r="A7" s="1"/>
      <c r="B7" s="1"/>
      <c r="C7" s="1" t="s">
        <v>13</v>
      </c>
      <c r="D7" s="1"/>
      <c r="E7" s="8">
        <f>ROUND(SUM(E3:E6),5)</f>
        <v>245022.61</v>
      </c>
      <c r="F7" s="5"/>
      <c r="G7" s="8">
        <f>ROUND(SUM(G3:G6),5)</f>
        <v>113280.7</v>
      </c>
      <c r="H7" s="5"/>
      <c r="I7" s="8">
        <f>ROUND((E7-G7),5)</f>
        <v>131741.91</v>
      </c>
    </row>
    <row r="8" spans="1:10" x14ac:dyDescent="0.25">
      <c r="A8" s="1"/>
      <c r="B8" s="1" t="s">
        <v>14</v>
      </c>
      <c r="C8" s="1"/>
      <c r="D8" s="1"/>
      <c r="E8" s="4">
        <f>E7</f>
        <v>245022.61</v>
      </c>
      <c r="F8" s="5"/>
      <c r="G8" s="4">
        <f>G7</f>
        <v>113280.7</v>
      </c>
      <c r="H8" s="5"/>
      <c r="I8" s="4">
        <f>ROUND((E8-G8),5)</f>
        <v>131741.91</v>
      </c>
    </row>
    <row r="9" spans="1:10" x14ac:dyDescent="0.25">
      <c r="A9" s="1"/>
      <c r="B9" s="1"/>
      <c r="C9" s="1" t="s">
        <v>15</v>
      </c>
      <c r="D9" s="1"/>
      <c r="E9" s="4"/>
      <c r="F9" s="5"/>
      <c r="G9" s="4"/>
      <c r="H9" s="5"/>
      <c r="I9" s="4"/>
    </row>
    <row r="10" spans="1:10" x14ac:dyDescent="0.25">
      <c r="A10" s="1"/>
      <c r="B10" s="1"/>
      <c r="C10" s="1"/>
      <c r="D10" s="1" t="s">
        <v>16</v>
      </c>
      <c r="E10" s="4">
        <v>56499.55</v>
      </c>
      <c r="F10" s="5"/>
      <c r="G10" s="4">
        <v>48528.92</v>
      </c>
      <c r="H10" s="5"/>
      <c r="I10" s="4">
        <f t="shared" ref="I10:I18" si="0">ROUND((E10-G10),5)</f>
        <v>7970.63</v>
      </c>
    </row>
    <row r="11" spans="1:10" x14ac:dyDescent="0.25">
      <c r="A11" s="1"/>
      <c r="B11" s="1"/>
      <c r="C11" s="1"/>
      <c r="D11" s="1" t="s">
        <v>22</v>
      </c>
      <c r="E11" s="4">
        <v>495.15</v>
      </c>
      <c r="F11" s="5"/>
      <c r="G11" s="4">
        <v>420.65</v>
      </c>
      <c r="H11" s="5"/>
      <c r="I11" s="4">
        <f t="shared" si="0"/>
        <v>74.5</v>
      </c>
    </row>
    <row r="12" spans="1:10" x14ac:dyDescent="0.25">
      <c r="A12" s="1"/>
      <c r="B12" s="1"/>
      <c r="C12" s="1"/>
      <c r="D12" s="1" t="s">
        <v>30</v>
      </c>
      <c r="E12" s="4">
        <v>13609.13</v>
      </c>
      <c r="F12" s="5"/>
      <c r="G12" s="4">
        <v>42021.9</v>
      </c>
      <c r="H12" s="5"/>
      <c r="I12" s="4">
        <f t="shared" si="0"/>
        <v>-28412.77</v>
      </c>
      <c r="J12" s="39" t="s">
        <v>198</v>
      </c>
    </row>
    <row r="13" spans="1:10" x14ac:dyDescent="0.25">
      <c r="A13" s="1"/>
      <c r="B13" s="1"/>
      <c r="C13" s="1"/>
      <c r="D13" s="1" t="s">
        <v>40</v>
      </c>
      <c r="E13" s="4">
        <v>21844.9</v>
      </c>
      <c r="F13" s="5"/>
      <c r="G13" s="4">
        <v>22321.05</v>
      </c>
      <c r="H13" s="5"/>
      <c r="I13" s="4">
        <f t="shared" si="0"/>
        <v>-476.15</v>
      </c>
    </row>
    <row r="14" spans="1:10" x14ac:dyDescent="0.25">
      <c r="A14" s="1"/>
      <c r="B14" s="1"/>
      <c r="C14" s="1"/>
      <c r="D14" s="1" t="s">
        <v>59</v>
      </c>
      <c r="E14" s="4">
        <v>8790.7999999999993</v>
      </c>
      <c r="F14" s="5"/>
      <c r="G14" s="4">
        <v>5672.09</v>
      </c>
      <c r="H14" s="5"/>
      <c r="I14" s="4">
        <f t="shared" si="0"/>
        <v>3118.71</v>
      </c>
    </row>
    <row r="15" spans="1:10" x14ac:dyDescent="0.25">
      <c r="A15" s="1"/>
      <c r="B15" s="1"/>
      <c r="C15" s="1"/>
      <c r="D15" s="1" t="s">
        <v>70</v>
      </c>
      <c r="E15" s="4">
        <v>28662.39</v>
      </c>
      <c r="F15" s="5"/>
      <c r="G15" s="4">
        <v>25775.51</v>
      </c>
      <c r="H15" s="5"/>
      <c r="I15" s="4">
        <f t="shared" si="0"/>
        <v>2886.88</v>
      </c>
    </row>
    <row r="16" spans="1:10" ht="15.75" thickBot="1" x14ac:dyDescent="0.3">
      <c r="A16" s="1"/>
      <c r="B16" s="1"/>
      <c r="C16" s="1"/>
      <c r="D16" s="1" t="s">
        <v>76</v>
      </c>
      <c r="E16" s="7">
        <v>16780.32</v>
      </c>
      <c r="F16" s="5"/>
      <c r="G16" s="7">
        <v>15499.31</v>
      </c>
      <c r="H16" s="5"/>
      <c r="I16" s="7">
        <f t="shared" si="0"/>
        <v>1281.01</v>
      </c>
    </row>
    <row r="17" spans="1:10" ht="15.75" thickBot="1" x14ac:dyDescent="0.3">
      <c r="A17" s="1"/>
      <c r="B17" s="1"/>
      <c r="C17" s="1" t="s">
        <v>91</v>
      </c>
      <c r="D17" s="1"/>
      <c r="E17" s="9">
        <f>ROUND(SUM(E9:E16),5)</f>
        <v>146682.23999999999</v>
      </c>
      <c r="F17" s="5"/>
      <c r="G17" s="9">
        <f>ROUND(SUM(G9:G16),5)</f>
        <v>160239.43</v>
      </c>
      <c r="H17" s="5"/>
      <c r="I17" s="9">
        <f t="shared" si="0"/>
        <v>-13557.19</v>
      </c>
    </row>
    <row r="18" spans="1:10" s="11" customFormat="1" ht="12" thickBot="1" x14ac:dyDescent="0.25">
      <c r="A18" s="1" t="s">
        <v>92</v>
      </c>
      <c r="B18" s="1"/>
      <c r="C18" s="1"/>
      <c r="D18" s="1"/>
      <c r="E18" s="10">
        <f>ROUND(E8-E17,5)</f>
        <v>98340.37</v>
      </c>
      <c r="F18" s="1"/>
      <c r="G18" s="10">
        <f>ROUND(G8-G17,5)</f>
        <v>-46958.73</v>
      </c>
      <c r="H18" s="1"/>
      <c r="I18" s="10">
        <f t="shared" si="0"/>
        <v>145299.1</v>
      </c>
    </row>
    <row r="19" spans="1:10" ht="15.75" thickTop="1" x14ac:dyDescent="0.25"/>
    <row r="20" spans="1:10" x14ac:dyDescent="0.25">
      <c r="A20" s="16" t="s">
        <v>180</v>
      </c>
      <c r="E20" s="4">
        <f>+E6-E15-E16</f>
        <v>38029.610000000008</v>
      </c>
      <c r="G20" s="4">
        <f>+G6-G15-G16</f>
        <v>38865.94</v>
      </c>
      <c r="I20" s="4">
        <f>+I6-I15-I16</f>
        <v>-836.33000000000015</v>
      </c>
      <c r="J20" s="33" t="s">
        <v>195</v>
      </c>
    </row>
    <row r="21" spans="1:10" x14ac:dyDescent="0.25">
      <c r="A21" s="16" t="s">
        <v>181</v>
      </c>
      <c r="I21" s="19">
        <f>+I6/G6</f>
        <v>4.1571355200524678E-2</v>
      </c>
    </row>
  </sheetData>
  <pageMargins left="0.7" right="0.7" top="0.75" bottom="0.75" header="0.1" footer="0.3"/>
  <pageSetup orientation="portrait" r:id="rId1"/>
  <headerFooter>
    <oddHeader>&amp;L&amp;"Arial,Bold"&amp;8 2:56 PM
&amp;"Arial,Bold"&amp;8 08/15/19
&amp;"Arial,Bold"&amp;8 Accrual Basis&amp;C&amp;"Arial,Bold"&amp;12 Habitat for Humanity of Catawba Valley
&amp;"Arial,Bold"&amp;14 Profit &amp;&amp; Loss Prev Year Comparison
&amp;"Arial,Bold"&amp;10 July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G32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G7" sqref="G7"/>
    </sheetView>
  </sheetViews>
  <sheetFormatPr defaultRowHeight="15" x14ac:dyDescent="0.25"/>
  <cols>
    <col min="1" max="4" width="3" style="16" customWidth="1"/>
    <col min="5" max="5" width="37.85546875" style="16" customWidth="1"/>
    <col min="6" max="6" width="14.42578125" style="17" customWidth="1"/>
  </cols>
  <sheetData>
    <row r="1" spans="1:7" s="15" customFormat="1" ht="15.75" thickBot="1" x14ac:dyDescent="0.3">
      <c r="A1" s="12"/>
      <c r="B1" s="12"/>
      <c r="C1" s="12"/>
      <c r="D1" s="12"/>
      <c r="E1" s="12"/>
      <c r="F1" s="18" t="s">
        <v>0</v>
      </c>
    </row>
    <row r="2" spans="1:7" ht="15.75" thickTop="1" x14ac:dyDescent="0.25">
      <c r="A2" s="1"/>
      <c r="B2" s="1"/>
      <c r="C2" s="1" t="s">
        <v>95</v>
      </c>
      <c r="D2" s="1"/>
      <c r="E2" s="1"/>
      <c r="F2" s="4"/>
    </row>
    <row r="3" spans="1:7" x14ac:dyDescent="0.25">
      <c r="A3" s="1"/>
      <c r="B3" s="1"/>
      <c r="C3" s="1"/>
      <c r="D3" s="1" t="s">
        <v>92</v>
      </c>
      <c r="E3" s="1"/>
      <c r="F3" s="4">
        <v>98340.37</v>
      </c>
    </row>
    <row r="4" spans="1:7" x14ac:dyDescent="0.25">
      <c r="A4" s="1"/>
      <c r="B4" s="1"/>
      <c r="C4" s="1"/>
      <c r="D4" s="1" t="s">
        <v>96</v>
      </c>
      <c r="E4" s="1"/>
      <c r="F4" s="4"/>
    </row>
    <row r="5" spans="1:7" x14ac:dyDescent="0.25">
      <c r="A5" s="1"/>
      <c r="B5" s="1"/>
      <c r="C5" s="1"/>
      <c r="D5" s="1" t="s">
        <v>97</v>
      </c>
      <c r="E5" s="1"/>
      <c r="F5" s="4"/>
    </row>
    <row r="6" spans="1:7" x14ac:dyDescent="0.25">
      <c r="A6" s="1"/>
      <c r="B6" s="1"/>
      <c r="C6" s="1"/>
      <c r="D6" s="1"/>
      <c r="E6" s="1" t="s">
        <v>98</v>
      </c>
      <c r="F6" s="4">
        <v>2248.63</v>
      </c>
    </row>
    <row r="7" spans="1:7" x14ac:dyDescent="0.25">
      <c r="A7" s="1"/>
      <c r="B7" s="1"/>
      <c r="C7" s="1"/>
      <c r="D7" s="1"/>
      <c r="E7" s="1" t="s">
        <v>99</v>
      </c>
      <c r="F7" s="4">
        <v>-181413.98</v>
      </c>
      <c r="G7" s="49" t="s">
        <v>207</v>
      </c>
    </row>
    <row r="8" spans="1:7" x14ac:dyDescent="0.25">
      <c r="A8" s="1"/>
      <c r="B8" s="1"/>
      <c r="C8" s="1"/>
      <c r="D8" s="1"/>
      <c r="E8" s="1" t="s">
        <v>100</v>
      </c>
      <c r="F8" s="4">
        <v>-4506.38</v>
      </c>
    </row>
    <row r="9" spans="1:7" x14ac:dyDescent="0.25">
      <c r="A9" s="1"/>
      <c r="B9" s="1"/>
      <c r="C9" s="1"/>
      <c r="D9" s="1"/>
      <c r="E9" s="1" t="s">
        <v>101</v>
      </c>
      <c r="F9" s="4">
        <v>-19571.830000000002</v>
      </c>
    </row>
    <row r="10" spans="1:7" x14ac:dyDescent="0.25">
      <c r="A10" s="1"/>
      <c r="B10" s="1"/>
      <c r="C10" s="1"/>
      <c r="D10" s="1"/>
      <c r="E10" s="1" t="s">
        <v>102</v>
      </c>
      <c r="F10" s="4">
        <v>-278.43</v>
      </c>
    </row>
    <row r="11" spans="1:7" x14ac:dyDescent="0.25">
      <c r="A11" s="1"/>
      <c r="B11" s="1"/>
      <c r="C11" s="1"/>
      <c r="D11" s="1"/>
      <c r="E11" s="1" t="s">
        <v>179</v>
      </c>
      <c r="F11" s="4">
        <v>76.709999999999994</v>
      </c>
    </row>
    <row r="12" spans="1:7" x14ac:dyDescent="0.25">
      <c r="A12" s="1"/>
      <c r="B12" s="1"/>
      <c r="C12" s="1"/>
      <c r="D12" s="1"/>
      <c r="E12" s="1" t="s">
        <v>106</v>
      </c>
      <c r="F12" s="4">
        <v>136252.15</v>
      </c>
      <c r="G12" s="40" t="s">
        <v>199</v>
      </c>
    </row>
    <row r="13" spans="1:7" ht="15.75" thickBot="1" x14ac:dyDescent="0.3">
      <c r="A13" s="1"/>
      <c r="B13" s="1"/>
      <c r="C13" s="1"/>
      <c r="D13" s="1"/>
      <c r="E13" s="1" t="s">
        <v>103</v>
      </c>
      <c r="F13" s="6">
        <v>-5000</v>
      </c>
    </row>
    <row r="14" spans="1:7" x14ac:dyDescent="0.25">
      <c r="A14" s="1"/>
      <c r="B14" s="1"/>
      <c r="C14" s="1" t="s">
        <v>104</v>
      </c>
      <c r="D14" s="1"/>
      <c r="E14" s="1"/>
      <c r="F14" s="4">
        <f>ROUND(SUM(F2:F3)+SUM(F6:F13),5)</f>
        <v>26147.24</v>
      </c>
    </row>
    <row r="15" spans="1:7" x14ac:dyDescent="0.25">
      <c r="A15" s="1"/>
      <c r="B15" s="1"/>
      <c r="C15" s="1" t="s">
        <v>105</v>
      </c>
      <c r="D15" s="1"/>
      <c r="E15" s="1"/>
      <c r="F15" s="4"/>
    </row>
    <row r="16" spans="1:7" x14ac:dyDescent="0.25">
      <c r="A16" s="1"/>
      <c r="B16" s="1"/>
      <c r="C16" s="1"/>
      <c r="D16" s="1" t="s">
        <v>107</v>
      </c>
      <c r="E16" s="1"/>
      <c r="F16" s="4">
        <v>-6850</v>
      </c>
    </row>
    <row r="17" spans="1:6" ht="15.75" thickBot="1" x14ac:dyDescent="0.3">
      <c r="A17" s="1"/>
      <c r="B17" s="1"/>
      <c r="C17" s="1"/>
      <c r="D17" s="1"/>
      <c r="E17" s="1"/>
      <c r="F17" s="6"/>
    </row>
    <row r="18" spans="1:6" x14ac:dyDescent="0.25">
      <c r="A18" s="1"/>
      <c r="B18" s="1"/>
      <c r="C18" s="1" t="s">
        <v>109</v>
      </c>
      <c r="D18" s="1"/>
      <c r="E18" s="1"/>
      <c r="F18" s="4">
        <f>ROUND(SUM(F15:F17),5)</f>
        <v>-6850</v>
      </c>
    </row>
    <row r="19" spans="1:6" x14ac:dyDescent="0.25">
      <c r="A19" s="1"/>
      <c r="B19" s="1"/>
      <c r="C19" s="1" t="s">
        <v>110</v>
      </c>
      <c r="D19" s="1"/>
      <c r="E19" s="1"/>
      <c r="F19" s="4"/>
    </row>
    <row r="20" spans="1:6" x14ac:dyDescent="0.25">
      <c r="A20" s="1"/>
      <c r="B20" s="1"/>
      <c r="C20" s="1"/>
      <c r="D20" s="1" t="s">
        <v>111</v>
      </c>
      <c r="E20" s="1"/>
      <c r="F20" s="4">
        <v>-4325.4399999999996</v>
      </c>
    </row>
    <row r="21" spans="1:6" x14ac:dyDescent="0.25">
      <c r="A21" s="1"/>
      <c r="B21" s="1"/>
      <c r="C21" s="1"/>
      <c r="D21" s="1" t="s">
        <v>112</v>
      </c>
      <c r="E21" s="1"/>
      <c r="F21" s="4">
        <v>-752.34</v>
      </c>
    </row>
    <row r="22" spans="1:6" x14ac:dyDescent="0.25">
      <c r="A22" s="1"/>
      <c r="B22" s="1"/>
      <c r="C22" s="1"/>
      <c r="D22" s="1" t="s">
        <v>113</v>
      </c>
      <c r="E22" s="1"/>
      <c r="F22" s="4">
        <v>-1250</v>
      </c>
    </row>
    <row r="23" spans="1:6" x14ac:dyDescent="0.25">
      <c r="A23" s="1"/>
      <c r="B23" s="1"/>
      <c r="C23" s="1"/>
      <c r="D23" s="1" t="s">
        <v>114</v>
      </c>
      <c r="E23" s="1"/>
      <c r="F23" s="4">
        <v>-539.26</v>
      </c>
    </row>
    <row r="24" spans="1:6" x14ac:dyDescent="0.25">
      <c r="A24" s="1"/>
      <c r="B24" s="1"/>
      <c r="C24" s="1"/>
      <c r="D24" s="1" t="s">
        <v>115</v>
      </c>
      <c r="E24" s="1"/>
      <c r="F24" s="4">
        <v>-532.45000000000005</v>
      </c>
    </row>
    <row r="25" spans="1:6" x14ac:dyDescent="0.25">
      <c r="A25" s="1"/>
      <c r="B25" s="1"/>
      <c r="C25" s="1"/>
      <c r="D25" s="1" t="s">
        <v>116</v>
      </c>
      <c r="E25" s="1"/>
      <c r="F25" s="4">
        <v>-1532.48</v>
      </c>
    </row>
    <row r="26" spans="1:6" x14ac:dyDescent="0.25">
      <c r="A26" s="1"/>
      <c r="B26" s="1"/>
      <c r="C26" s="1"/>
      <c r="D26" s="1" t="s">
        <v>117</v>
      </c>
      <c r="E26" s="1"/>
      <c r="F26" s="4">
        <v>-6424.93</v>
      </c>
    </row>
    <row r="27" spans="1:6" ht="15.75" thickBot="1" x14ac:dyDescent="0.3">
      <c r="A27" s="1"/>
      <c r="B27" s="1"/>
      <c r="C27" s="1"/>
      <c r="D27" s="1" t="s">
        <v>118</v>
      </c>
      <c r="E27" s="1"/>
      <c r="F27" s="7">
        <v>-234.53</v>
      </c>
    </row>
    <row r="28" spans="1:6" ht="15.75" thickBot="1" x14ac:dyDescent="0.3">
      <c r="A28" s="1"/>
      <c r="B28" s="1"/>
      <c r="C28" s="1" t="s">
        <v>119</v>
      </c>
      <c r="D28" s="1"/>
      <c r="E28" s="1"/>
      <c r="F28" s="8">
        <f>ROUND(SUM(F19:F27),5)</f>
        <v>-15591.43</v>
      </c>
    </row>
    <row r="29" spans="1:6" x14ac:dyDescent="0.25">
      <c r="A29" s="1"/>
      <c r="B29" s="1" t="s">
        <v>120</v>
      </c>
      <c r="C29" s="1"/>
      <c r="D29" s="1"/>
      <c r="E29" s="1"/>
      <c r="F29" s="4">
        <f>ROUND(F14+F18+F28,5)</f>
        <v>3705.81</v>
      </c>
    </row>
    <row r="30" spans="1:6" ht="15.75" thickBot="1" x14ac:dyDescent="0.3">
      <c r="A30" s="1"/>
      <c r="B30" s="1" t="s">
        <v>121</v>
      </c>
      <c r="C30" s="1"/>
      <c r="D30" s="1"/>
      <c r="E30" s="1"/>
      <c r="F30" s="7">
        <v>567854.56000000006</v>
      </c>
    </row>
    <row r="31" spans="1:6" s="11" customFormat="1" ht="12" thickBot="1" x14ac:dyDescent="0.25">
      <c r="A31" s="1" t="s">
        <v>122</v>
      </c>
      <c r="B31" s="1"/>
      <c r="C31" s="1"/>
      <c r="D31" s="1"/>
      <c r="E31" s="1"/>
      <c r="F31" s="10">
        <f>ROUND(SUM(F29:F30),5)</f>
        <v>571560.37</v>
      </c>
    </row>
    <row r="32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2:57 PM
&amp;"Arial,Bold"&amp;8 08/15/19
&amp;"Arial,Bold"&amp;8 &amp;C&amp;"Arial,Bold"&amp;12 Habitat for Humanity of Catawba Valley
&amp;"Arial,Bold"&amp;14 Statement of Cash Flows
&amp;"Arial,Bold"&amp;10 July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1" r:id="rId4" name="FILT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1" r:id="rId4" name="FILTER"/>
      </mc:Fallback>
    </mc:AlternateContent>
    <mc:AlternateContent xmlns:mc="http://schemas.openxmlformats.org/markup-compatibility/2006">
      <mc:Choice Requires="x14">
        <control shapeId="5122" r:id="rId6" name="HEAD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2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</vt:lpstr>
      <vt:lpstr>Balance Sheet</vt:lpstr>
      <vt:lpstr>Budget vs Actual</vt:lpstr>
      <vt:lpstr>PY comparison</vt:lpstr>
      <vt:lpstr>Cash Flow</vt:lpstr>
      <vt:lpstr>'Balance Sheet'!Print_Titles</vt:lpstr>
      <vt:lpstr>'Budget vs Actual'!Print_Titles</vt:lpstr>
      <vt:lpstr>'Cash Flow'!Print_Titles</vt:lpstr>
      <vt:lpstr>'PY comparison'!Print_Titles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Brown</dc:creator>
  <cp:lastModifiedBy>Lisa Brown</cp:lastModifiedBy>
  <cp:lastPrinted>2019-08-15T19:40:27Z</cp:lastPrinted>
  <dcterms:created xsi:type="dcterms:W3CDTF">2019-08-15T18:48:53Z</dcterms:created>
  <dcterms:modified xsi:type="dcterms:W3CDTF">2019-08-15T19:46:03Z</dcterms:modified>
</cp:coreProperties>
</file>