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Summary" sheetId="11" r:id="rId1"/>
    <sheet name="Balance Sheet" sheetId="1" r:id="rId2"/>
    <sheet name="Budget vs actual" sheetId="3" r:id="rId3"/>
    <sheet name="Monthly comparison" sheetId="5" r:id="rId4"/>
    <sheet name="YTDComparison" sheetId="7" r:id="rId5"/>
    <sheet name="Cashflow" sheetId="9" r:id="rId6"/>
  </sheets>
  <externalReferences>
    <externalReference r:id="rId7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'Balance Sheet'!$A:$E,'Balance Sheet'!$1:$2</definedName>
    <definedName name="_xlnm.Print_Titles" localSheetId="2">'Budget vs actual'!$A:$E,'Budget vs actual'!$1:$2</definedName>
    <definedName name="_xlnm.Print_Titles" localSheetId="5">Cashflow!$A:$E,Cashflow!$1:$1</definedName>
    <definedName name="_xlnm.Print_Titles" localSheetId="3">'Monthly comparison'!$A:$D,'Monthly comparison'!$1:$2</definedName>
    <definedName name="_xlnm.Print_Titles" localSheetId="4">YTDComparison!$A:$D,YTDComparison!$1:$2</definedName>
    <definedName name="QB_COLUMN_29" localSheetId="5" hidden="1">Cashflow!$F$1</definedName>
    <definedName name="QB_COLUMN_59200" localSheetId="1" hidden="1">'Balance Sheet'!$F$2</definedName>
    <definedName name="QB_COLUMN_59200" localSheetId="2" hidden="1">'Budget vs actual'!$F$2</definedName>
    <definedName name="QB_COLUMN_59200" localSheetId="3" hidden="1">'Monthly comparison'!$E$2</definedName>
    <definedName name="QB_COLUMN_59200" localSheetId="4" hidden="1">YTDComparison!$E$2</definedName>
    <definedName name="QB_COLUMN_61210" localSheetId="1" hidden="1">'Balance Sheet'!$H$2</definedName>
    <definedName name="QB_COLUMN_61210" localSheetId="3" hidden="1">'Monthly comparison'!$G$2</definedName>
    <definedName name="QB_COLUMN_61210" localSheetId="4" hidden="1">YTDComparison!$G$2</definedName>
    <definedName name="QB_COLUMN_63620" localSheetId="1" hidden="1">'Balance Sheet'!$J$2</definedName>
    <definedName name="QB_COLUMN_63620" localSheetId="2" hidden="1">'Budget vs actual'!$J$2</definedName>
    <definedName name="QB_COLUMN_63620" localSheetId="3" hidden="1">'Monthly comparison'!$I$2</definedName>
    <definedName name="QB_COLUMN_63620" localSheetId="4" hidden="1">YTDComparison!$I$2</definedName>
    <definedName name="QB_COLUMN_76210" localSheetId="2" hidden="1">'Budget vs actual'!$H$2</definedName>
    <definedName name="QB_DATA_0" localSheetId="1" hidden="1">'Balance Sheet'!$6:$6,'Balance Sheet'!$9:$9,'Balance Sheet'!$12:$12,'Balance Sheet'!$13:$13,'Balance Sheet'!$14:$14,'Balance Sheet'!$15:$15,'Balance Sheet'!$16:$16,'Balance Sheet'!$17:$17,'Balance Sheet'!$18:$18,'Balance Sheet'!$19:$19,'Balance Sheet'!$23:$23,'Balance Sheet'!$24:$24,'Balance Sheet'!$25:$25,'Balance Sheet'!$26:$26,'Balance Sheet'!$27:$27,'Balance Sheet'!$28:$28</definedName>
    <definedName name="QB_DATA_0" localSheetId="2" hidden="1">'Budget vs actual'!$5:$5,'Budget vs actual'!$6:$6,'Budget vs actual'!$7:$7,'Budget vs actual'!$8:$8,'Budget vs actual'!$9:$9,'Budget vs actual'!$10:$10,'Budget vs actual'!$12:$12,'Budget vs actual'!$13:$13,'Budget vs actual'!$18:$18,'Budget vs actual'!$19:$19,'Budget vs actual'!$20:$20,'Budget vs actual'!$21:$21,'Budget vs actual'!$24:$24,'Budget vs actual'!$25:$25,'Budget vs actual'!$26:$26,'Budget vs actual'!$27:$27</definedName>
    <definedName name="QB_DATA_0" localSheetId="5" hidden="1">Cashflow!$3:$3,Cashflow!$6:$6,Cashflow!$7:$7,Cashflow!$8:$8,Cashflow!$9:$9,Cashflow!$10:$10,Cashflow!$11:$11,Cashflow!$12:$12,Cashflow!#REF!,Cashflow!#REF!,Cashflow!#REF!,Cashflow!$13:$13,Cashflow!$16:$16,Cashflow!#REF!,Cashflow!#REF!,Cashflow!#REF!</definedName>
    <definedName name="QB_DATA_0" localSheetId="3" hidden="1">'Monthly comparison'!$4:$4,'Monthly comparison'!$5:$5,'Monthly comparison'!$6:$6,'Monthly comparison'!$10:$10,'Monthly comparison'!$11:$11,'Monthly comparison'!$12:$12,'Monthly comparison'!$13:$13,'Monthly comparison'!$14:$14,'Monthly comparison'!$15:$15,'Monthly comparison'!$16:$16</definedName>
    <definedName name="QB_DATA_0" localSheetId="4" hidden="1">YTDComparison!$4:$4,YTDComparison!$5:$5,YTDComparison!$6:$6,YTDComparison!$7:$7,YTDComparison!$11:$11,YTDComparison!$12:$12,YTDComparison!$13:$13,YTDComparison!$14:$14,YTDComparison!$15:$15,YTDComparison!$16:$16,YTDComparison!$17:$17</definedName>
    <definedName name="QB_DATA_1" localSheetId="1" hidden="1">'Balance Sheet'!$29:$29,'Balance Sheet'!$30:$30,'Balance Sheet'!$31:$31,'Balance Sheet'!$34:$34,'Balance Sheet'!$35:$35,'Balance Sheet'!$36:$36,'Balance Sheet'!$43:$43,'Balance Sheet'!$46:$46,'Balance Sheet'!$47:$47,'Balance Sheet'!$48:$48,'Balance Sheet'!$49:$49,'Balance Sheet'!$50:$50,'Balance Sheet'!$51:$51,'Balance Sheet'!$52:$52,'Balance Sheet'!$53:$53,'Balance Sheet'!$57:$57</definedName>
    <definedName name="QB_DATA_1" localSheetId="2" hidden="1">'Budget vs actual'!$28:$28,'Budget vs actual'!$29:$29,'Budget vs actual'!$32:$32,'Budget vs actual'!$33:$33,'Budget vs actual'!$34:$34,'Budget vs actual'!$35:$35,'Budget vs actual'!$36:$36,'Budget vs actual'!$37:$37,'Budget vs actual'!$38:$38,'Budget vs actual'!$41:$41,'Budget vs actual'!$42:$42,'Budget vs actual'!$43:$43,'Budget vs actual'!$44:$44,'Budget vs actual'!$45:$45,'Budget vs actual'!$46:$46,'Budget vs actual'!$47:$47</definedName>
    <definedName name="QB_DATA_1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2" localSheetId="1" hidden="1">'Balance Sheet'!$58:$58,'Balance Sheet'!$59:$59,'Balance Sheet'!$60:$60,'Balance Sheet'!$61:$61,'Balance Sheet'!$62:$62,'Balance Sheet'!$63:$63,'Balance Sheet'!$64:$64,'Balance Sheet'!$65:$65,'Balance Sheet'!$66:$66,'Balance Sheet'!$67:$67,'Balance Sheet'!$68:$68,'Balance Sheet'!$72:$72,'Balance Sheet'!$73:$73</definedName>
    <definedName name="QB_DATA_2" localSheetId="2" hidden="1">'Budget vs actual'!$48:$48,'Budget vs actual'!$49:$49,'Budget vs actual'!$50:$50,'Budget vs actual'!$51:$51,'Budget vs actual'!$52:$52,'Budget vs actual'!$53:$53,'Budget vs actual'!$54:$54,'Budget vs actual'!$55:$55,'Budget vs actual'!$58:$58,'Budget vs actual'!$59:$59,'Budget vs actual'!$60:$60,'Budget vs actual'!$61:$61,'Budget vs actual'!$62:$62,'Budget vs actual'!$63:$63,'Budget vs actual'!$64:$64,'Budget vs actual'!$65:$65</definedName>
    <definedName name="QB_DATA_2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3" localSheetId="2" hidden="1">'Budget vs actual'!$66:$66,'Budget vs actual'!$69:$69,'Budget vs actual'!$70:$70,'Budget vs actual'!$71:$71,'Budget vs actual'!$72:$72,'Budget vs actual'!$75:$75,'Budget vs actual'!$76:$76,'Budget vs actual'!$77:$77,'Budget vs actual'!$78:$78,'Budget vs actual'!$79:$79,'Budget vs actual'!$80:$80,'Budget vs actual'!$81:$81,'Budget vs actual'!$82:$82,'Budget vs actual'!$83:$83,'Budget vs actual'!$84:$84,'Budget vs actual'!$85:$85</definedName>
    <definedName name="QB_DATA_3" localSheetId="5" hidden="1">Cashflow!#REF!,Cashflow!#REF!,Cashflow!#REF!,Cashflow!#REF!,Cashflow!#REF!,Cashflow!#REF!,Cashflow!#REF!,Cashflow!#REF!,Cashflow!#REF!,Cashflow!#REF!,Cashflow!#REF!,Cashflow!#REF!,Cashflow!#REF!,Cashflow!#REF!,Cashflow!#REF!,Cashflow!#REF!</definedName>
    <definedName name="QB_DATA_4" localSheetId="2" hidden="1">'Budget vs actual'!$86:$86,'Budget vs actual'!$87:$87,'Budget vs actual'!$88:$88</definedName>
    <definedName name="QB_DATA_4" localSheetId="5" hidden="1">Cashflow!#REF!,Cashflow!#REF!,Cashflow!#REF!,Cashflow!#REF!,Cashflow!#REF!,Cashflow!#REF!,Cashflow!#REF!,Cashflow!#REF!,Cashflow!#REF!,Cashflow!#REF!,Cashflow!#REF!,Cashflow!#REF!,Cashflow!#REF!,Cashflow!$19:$19,Cashflow!$20:$20,Cashflow!$21:$21</definedName>
    <definedName name="QB_DATA_5" localSheetId="5" hidden="1">Cashflow!$22:$22,Cashflow!$23:$23,Cashflow!$26:$26</definedName>
    <definedName name="QB_FORMULA_0" localSheetId="1" hidden="1">'Balance Sheet'!$J$6,'Balance Sheet'!$F$7,'Balance Sheet'!$H$7,'Balance Sheet'!$J$7,'Balance Sheet'!$J$9,'Balance Sheet'!$F$10,'Balance Sheet'!$H$10,'Balance Sheet'!$J$10,'Balance Sheet'!$J$12,'Balance Sheet'!$J$13,'Balance Sheet'!$J$14,'Balance Sheet'!$J$15,'Balance Sheet'!$J$16,'Balance Sheet'!$J$17,'Balance Sheet'!$J$18,'Balance Sheet'!$J$19</definedName>
    <definedName name="QB_FORMULA_0" localSheetId="2" hidden="1">'Budget vs actual'!$J$5,'Budget vs actual'!$J$6,'Budget vs actual'!$J$7,'Budget vs actual'!$J$8,'Budget vs actual'!$J$9,'Budget vs actual'!$J$10,'Budget vs actual'!$F$11,'Budget vs actual'!$H$11,'Budget vs actual'!$J$11,'Budget vs actual'!$J$12,'Budget vs actual'!$J$13,'Budget vs actual'!$F$14,'Budget vs actual'!$H$14,'Budget vs actual'!$J$14,'Budget vs actual'!$F$15,'Budget vs actual'!$H$15</definedName>
    <definedName name="QB_FORMULA_0" localSheetId="5" hidden="1">Cashflow!$F$14,Cashflow!$F$17,Cashflow!$F$24,Cashflow!$F$25,Cashflow!$F$27</definedName>
    <definedName name="QB_FORMULA_0" localSheetId="3" hidden="1">'Monthly comparison'!$I$4,'Monthly comparison'!$I$5,'Monthly comparison'!$I$6,'Monthly comparison'!$E$7,'Monthly comparison'!$G$7,'Monthly comparison'!$I$7,'Monthly comparison'!$E$8,'Monthly comparison'!$G$8,'Monthly comparison'!$I$8,'Monthly comparison'!$I$10,'Monthly comparison'!$I$11,'Monthly comparison'!$I$12,'Monthly comparison'!$I$13,'Monthly comparison'!$I$14,'Monthly comparison'!$I$15,'Monthly comparison'!$I$16</definedName>
    <definedName name="QB_FORMULA_0" localSheetId="4" hidden="1">YTDComparison!$I$4,YTDComparison!$I$5,YTDComparison!$I$6,YTDComparison!$I$7,YTDComparison!$E$8,YTDComparison!$G$8,YTDComparison!$I$8,YTDComparison!$E$9,YTDComparison!$G$9,YTDComparison!$I$9,YTDComparison!$I$11,YTDComparison!$I$12,YTDComparison!$I$13,YTDComparison!$I$14,YTDComparison!$I$15,YTDComparison!$I$16</definedName>
    <definedName name="QB_FORMULA_1" localSheetId="1" hidden="1">'Balance Sheet'!$F$20,'Balance Sheet'!$H$20,'Balance Sheet'!$J$20,'Balance Sheet'!$F$21,'Balance Sheet'!$H$21,'Balance Sheet'!$J$21,'Balance Sheet'!$J$23,'Balance Sheet'!$J$24,'Balance Sheet'!$J$25,'Balance Sheet'!$J$26,'Balance Sheet'!$J$27,'Balance Sheet'!$J$28,'Balance Sheet'!$J$29,'Balance Sheet'!$J$30,'Balance Sheet'!$J$31,'Balance Sheet'!$F$32</definedName>
    <definedName name="QB_FORMULA_1" localSheetId="2" hidden="1">'Budget vs actual'!$J$15,'Budget vs actual'!$J$18,'Budget vs actual'!$J$19,'Budget vs actual'!$J$20,'Budget vs actual'!$J$21,'Budget vs actual'!$F$22,'Budget vs actual'!$H$22,'Budget vs actual'!$J$22,'Budget vs actual'!$J$24,'Budget vs actual'!$J$25,'Budget vs actual'!$J$26,'Budget vs actual'!$J$27,'Budget vs actual'!$J$28,'Budget vs actual'!$J$29,'Budget vs actual'!$F$30,'Budget vs actual'!$H$30</definedName>
    <definedName name="QB_FORMULA_1" localSheetId="3" hidden="1">'Monthly comparison'!$E$17,'Monthly comparison'!$G$17,'Monthly comparison'!$I$17,'Monthly comparison'!$E$18,'Monthly comparison'!$G$18,'Monthly comparison'!$I$18</definedName>
    <definedName name="QB_FORMULA_1" localSheetId="4" hidden="1">YTDComparison!$I$17,YTDComparison!$E$18,YTDComparison!$G$18,YTDComparison!$I$18,YTDComparison!$E$19,YTDComparison!$G$19,YTDComparison!$I$19</definedName>
    <definedName name="QB_FORMULA_2" localSheetId="1" hidden="1">'Balance Sheet'!$H$32,'Balance Sheet'!$J$32,'Balance Sheet'!$J$34,'Balance Sheet'!$J$35,'Balance Sheet'!$J$36,'Balance Sheet'!$F$37,'Balance Sheet'!$H$37,'Balance Sheet'!$J$37,'Balance Sheet'!$F$38,'Balance Sheet'!$H$38,'Balance Sheet'!$J$38,'Balance Sheet'!$J$43,'Balance Sheet'!$F$44,'Balance Sheet'!$H$44,'Balance Sheet'!$J$44,'Balance Sheet'!$J$46</definedName>
    <definedName name="QB_FORMULA_2" localSheetId="2" hidden="1">'Budget vs actual'!$J$30,'Budget vs actual'!$J$32,'Budget vs actual'!$J$33,'Budget vs actual'!$J$34,'Budget vs actual'!$J$35,'Budget vs actual'!$J$36,'Budget vs actual'!$J$37,'Budget vs actual'!$J$38,'Budget vs actual'!$F$39,'Budget vs actual'!$H$39,'Budget vs actual'!$J$39,'Budget vs actual'!$J$41,'Budget vs actual'!$J$42,'Budget vs actual'!$J$43,'Budget vs actual'!$J$44,'Budget vs actual'!$J$45</definedName>
    <definedName name="QB_FORMULA_3" localSheetId="1" hidden="1">'Balance Sheet'!$J$47,'Balance Sheet'!$J$48,'Balance Sheet'!$J$49,'Balance Sheet'!$J$50,'Balance Sheet'!$J$51,'Balance Sheet'!$J$52,'Balance Sheet'!$J$53,'Balance Sheet'!$F$54,'Balance Sheet'!$H$54,'Balance Sheet'!$J$54,'Balance Sheet'!$F$55,'Balance Sheet'!$H$55,'Balance Sheet'!$J$55,'Balance Sheet'!$J$57,'Balance Sheet'!$J$58,'Balance Sheet'!$J$59</definedName>
    <definedName name="QB_FORMULA_3" localSheetId="2" hidden="1">'Budget vs actual'!$J$46,'Budget vs actual'!$J$47,'Budget vs actual'!$J$48,'Budget vs actual'!$J$49,'Budget vs actual'!$J$50,'Budget vs actual'!$J$51,'Budget vs actual'!$J$52,'Budget vs actual'!$J$53,'Budget vs actual'!$J$54,'Budget vs actual'!$J$55,'Budget vs actual'!$F$56,'Budget vs actual'!$H$56,'Budget vs actual'!$J$56,'Budget vs actual'!$J$58,'Budget vs actual'!$J$59,'Budget vs actual'!$J$60</definedName>
    <definedName name="QB_FORMULA_4" localSheetId="1" hidden="1">'Balance Sheet'!$J$60,'Balance Sheet'!$J$61,'Balance Sheet'!$J$62,'Balance Sheet'!$J$63,'Balance Sheet'!$J$64,'Balance Sheet'!$J$65,'Balance Sheet'!$J$66,'Balance Sheet'!$J$67,'Balance Sheet'!$J$68,'Balance Sheet'!$F$69,'Balance Sheet'!$H$69,'Balance Sheet'!$J$69,'Balance Sheet'!$F$70,'Balance Sheet'!$H$70,'Balance Sheet'!$J$70,'Balance Sheet'!$J$72</definedName>
    <definedName name="QB_FORMULA_4" localSheetId="2" hidden="1">'Budget vs actual'!$J$61,'Budget vs actual'!$J$62,'Budget vs actual'!$J$63,'Budget vs actual'!$J$64,'Budget vs actual'!$J$65,'Budget vs actual'!$J$66,'Budget vs actual'!$F$67,'Budget vs actual'!$H$67,'Budget vs actual'!$J$67,'Budget vs actual'!$J$69,'Budget vs actual'!$J$70,'Budget vs actual'!$J$71,'Budget vs actual'!$J$72,'Budget vs actual'!$F$73,'Budget vs actual'!$H$73,'Budget vs actual'!$J$73</definedName>
    <definedName name="QB_FORMULA_5" localSheetId="1" hidden="1">'Balance Sheet'!$J$73,'Balance Sheet'!$F$74,'Balance Sheet'!$H$74,'Balance Sheet'!$J$74,'Balance Sheet'!$F$75,'Balance Sheet'!$H$75,'Balance Sheet'!$J$75</definedName>
    <definedName name="QB_FORMULA_5" localSheetId="2" hidden="1">'Budget vs actual'!$J$75,'Budget vs actual'!$J$76,'Budget vs actual'!$J$77,'Budget vs actual'!$J$78,'Budget vs actual'!$J$79,'Budget vs actual'!$J$80,'Budget vs actual'!$J$81,'Budget vs actual'!$J$82,'Budget vs actual'!$J$83,'Budget vs actual'!$J$84,'Budget vs actual'!$J$85,'Budget vs actual'!$J$86,'Budget vs actual'!$J$87,'Budget vs actual'!$J$88,'Budget vs actual'!$F$89,'Budget vs actual'!$H$89</definedName>
    <definedName name="QB_FORMULA_6" localSheetId="2" hidden="1">'Budget vs actual'!$J$89,'Budget vs actual'!$F$90,'Budget vs actual'!$H$90,'Budget vs actual'!$J$90,'Budget vs actual'!$F$91,'Budget vs actual'!$H$91,'Budget vs actual'!$J$91</definedName>
    <definedName name="QB_ROW_1" localSheetId="1" hidden="1">'Balance Sheet'!$A$3</definedName>
    <definedName name="QB_ROW_10031" localSheetId="1" hidden="1">'Balance Sheet'!$D$42</definedName>
    <definedName name="QB_ROW_1011" localSheetId="1" hidden="1">'Balance Sheet'!$B$4</definedName>
    <definedName name="QB_ROW_10331" localSheetId="1" hidden="1">'Balance Sheet'!$D$44</definedName>
    <definedName name="QB_ROW_105230" localSheetId="5" hidden="1">Cashflow!#REF!</definedName>
    <definedName name="QB_ROW_106230" localSheetId="5" hidden="1">Cashflow!#REF!</definedName>
    <definedName name="QB_ROW_117230" localSheetId="5" hidden="1">Cashflow!#REF!</definedName>
    <definedName name="QB_ROW_12031" localSheetId="1" hidden="1">'Balance Sheet'!$D$45</definedName>
    <definedName name="QB_ROW_122240" localSheetId="2" hidden="1">'Budget vs actual'!$E$18</definedName>
    <definedName name="QB_ROW_12331" localSheetId="1" hidden="1">'Balance Sheet'!$D$54</definedName>
    <definedName name="QB_ROW_125240" localSheetId="2" hidden="1">'Budget vs actual'!$E$19</definedName>
    <definedName name="QB_ROW_127240" localSheetId="2" hidden="1">'Budget vs actual'!$E$9</definedName>
    <definedName name="QB_ROW_128230" localSheetId="5" hidden="1">Cashflow!#REF!</definedName>
    <definedName name="QB_ROW_129240" localSheetId="2" hidden="1">'Budget vs actual'!$E$20</definedName>
    <definedName name="QB_ROW_13021" localSheetId="1" hidden="1">'Balance Sheet'!$C$56</definedName>
    <definedName name="QB_ROW_130240" localSheetId="2" hidden="1">'Budget vs actual'!$E$21</definedName>
    <definedName name="QB_ROW_1311" localSheetId="1" hidden="1">'Balance Sheet'!$B$21</definedName>
    <definedName name="QB_ROW_13321" localSheetId="1" hidden="1">'Balance Sheet'!$C$69</definedName>
    <definedName name="QB_ROW_133240" localSheetId="2" hidden="1">'Budget vs actual'!$E$24</definedName>
    <definedName name="QB_ROW_138240" localSheetId="2" hidden="1">'Budget vs actual'!$E$25</definedName>
    <definedName name="QB_ROW_14011" localSheetId="1" hidden="1">'Balance Sheet'!$B$71</definedName>
    <definedName name="QB_ROW_142030" localSheetId="2" hidden="1">'Budget vs actual'!$D$23</definedName>
    <definedName name="QB_ROW_142330" localSheetId="2" hidden="1">'Budget vs actual'!$D$30</definedName>
    <definedName name="QB_ROW_142330" localSheetId="3" hidden="1">'Monthly comparison'!$D$11</definedName>
    <definedName name="QB_ROW_142330" localSheetId="4" hidden="1">YTDComparison!$D$12</definedName>
    <definedName name="QB_ROW_143030" localSheetId="2" hidden="1">'Budget vs actual'!$D$17</definedName>
    <definedName name="QB_ROW_14311" localSheetId="1" hidden="1">'Balance Sheet'!$B$74</definedName>
    <definedName name="QB_ROW_143330" localSheetId="2" hidden="1">'Budget vs actual'!$D$22</definedName>
    <definedName name="QB_ROW_143330" localSheetId="3" hidden="1">'Monthly comparison'!$D$10</definedName>
    <definedName name="QB_ROW_143330" localSheetId="4" hidden="1">YTDComparison!$D$11</definedName>
    <definedName name="QB_ROW_144240" localSheetId="2" hidden="1">'Budget vs actual'!$E$26</definedName>
    <definedName name="QB_ROW_145240" localSheetId="2" hidden="1">'Budget vs actual'!$E$44</definedName>
    <definedName name="QB_ROW_149230" localSheetId="5" hidden="1">Cashflow!#REF!</definedName>
    <definedName name="QB_ROW_150240" localSheetId="2" hidden="1">'Budget vs actual'!$E$45</definedName>
    <definedName name="QB_ROW_153240" localSheetId="2" hidden="1">'Budget vs actual'!$E$49</definedName>
    <definedName name="QB_ROW_154240" localSheetId="2" hidden="1">'Budget vs actual'!$E$51</definedName>
    <definedName name="QB_ROW_156030" localSheetId="2" hidden="1">'Budget vs actual'!$D$74</definedName>
    <definedName name="QB_ROW_156330" localSheetId="2" hidden="1">'Budget vs actual'!$D$89</definedName>
    <definedName name="QB_ROW_156330" localSheetId="3" hidden="1">'Monthly comparison'!$D$16</definedName>
    <definedName name="QB_ROW_156330" localSheetId="4" hidden="1">YTDComparison!$D$17</definedName>
    <definedName name="QB_ROW_157240" localSheetId="2" hidden="1">'Budget vs actual'!$E$27</definedName>
    <definedName name="QB_ROW_159240" localSheetId="2" hidden="1">'Budget vs actual'!$E$28</definedName>
    <definedName name="QB_ROW_161240" localSheetId="2" hidden="1">'Budget vs actual'!$E$29</definedName>
    <definedName name="QB_ROW_163030" localSheetId="2" hidden="1">'Budget vs actual'!$D$57</definedName>
    <definedName name="QB_ROW_163330" localSheetId="2" hidden="1">'Budget vs actual'!$D$67</definedName>
    <definedName name="QB_ROW_163330" localSheetId="3" hidden="1">'Monthly comparison'!$D$14</definedName>
    <definedName name="QB_ROW_163330" localSheetId="4" hidden="1">YTDComparison!$D$15</definedName>
    <definedName name="QB_ROW_165240" localSheetId="2" hidden="1">'Budget vs actual'!$E$60</definedName>
    <definedName name="QB_ROW_166240" localSheetId="2" hidden="1">'Budget vs actual'!$E$62</definedName>
    <definedName name="QB_ROW_170240" localSheetId="2" hidden="1">'Budget vs actual'!$E$63</definedName>
    <definedName name="QB_ROW_17221" localSheetId="1" hidden="1">'Balance Sheet'!$C$73</definedName>
    <definedName name="QB_ROW_17231" localSheetId="5" hidden="1">Cashflow!$D$3</definedName>
    <definedName name="QB_ROW_176240" localSheetId="2" hidden="1">'Budget vs actual'!$E$47</definedName>
    <definedName name="QB_ROW_177240" localSheetId="2" hidden="1">'Budget vs actual'!$E$41</definedName>
    <definedName name="QB_ROW_178240" localSheetId="2" hidden="1">'Budget vs actual'!$E$42</definedName>
    <definedName name="QB_ROW_179230" localSheetId="1" hidden="1">'Balance Sheet'!$D$19</definedName>
    <definedName name="QB_ROW_179240" localSheetId="5" hidden="1">Cashflow!$E$9</definedName>
    <definedName name="QB_ROW_18301" localSheetId="2" hidden="1">'Budget vs actual'!$A$91</definedName>
    <definedName name="QB_ROW_18301" localSheetId="3" hidden="1">'Monthly comparison'!$A$18</definedName>
    <definedName name="QB_ROW_18301" localSheetId="4" hidden="1">YTDComparison!$A$19</definedName>
    <definedName name="QB_ROW_184240" localSheetId="2" hidden="1">'Budget vs actual'!$E$71</definedName>
    <definedName name="QB_ROW_186240" localSheetId="2" hidden="1">'Budget vs actual'!$E$88</definedName>
    <definedName name="QB_ROW_189240" localSheetId="2" hidden="1">'Budget vs actual'!$E$85</definedName>
    <definedName name="QB_ROW_190330" localSheetId="2" hidden="1">'Budget vs actual'!$D$13</definedName>
    <definedName name="QB_ROW_190330" localSheetId="3" hidden="1">'Monthly comparison'!$D$6</definedName>
    <definedName name="QB_ROW_190330" localSheetId="4" hidden="1">YTDComparison!$D$7</definedName>
    <definedName name="QB_ROW_192230" localSheetId="4" hidden="1">YTDComparison!$D$4</definedName>
    <definedName name="QB_ROW_193030" localSheetId="2" hidden="1">'Budget vs actual'!$D$68</definedName>
    <definedName name="QB_ROW_193330" localSheetId="2" hidden="1">'Budget vs actual'!$D$73</definedName>
    <definedName name="QB_ROW_193330" localSheetId="3" hidden="1">'Monthly comparison'!$D$15</definedName>
    <definedName name="QB_ROW_193330" localSheetId="4" hidden="1">YTDComparison!$D$16</definedName>
    <definedName name="QB_ROW_194240" localSheetId="2" hidden="1">'Budget vs actual'!$E$76</definedName>
    <definedName name="QB_ROW_195240" localSheetId="2" hidden="1">'Budget vs actual'!$E$81</definedName>
    <definedName name="QB_ROW_196340" localSheetId="2" hidden="1">'Budget vs actual'!$E$55</definedName>
    <definedName name="QB_ROW_197030" localSheetId="2" hidden="1">'Budget vs actual'!$D$40</definedName>
    <definedName name="QB_ROW_197330" localSheetId="2" hidden="1">'Budget vs actual'!$D$56</definedName>
    <definedName name="QB_ROW_197330" localSheetId="3" hidden="1">'Monthly comparison'!$D$13</definedName>
    <definedName name="QB_ROW_197330" localSheetId="4" hidden="1">YTDComparison!$D$14</definedName>
    <definedName name="QB_ROW_20022" localSheetId="2" hidden="1">'Budget vs actual'!$C$3</definedName>
    <definedName name="QB_ROW_20022" localSheetId="3" hidden="1">'Monthly comparison'!$C$3</definedName>
    <definedName name="QB_ROW_20022" localSheetId="4" hidden="1">YTDComparison!$C$3</definedName>
    <definedName name="QB_ROW_200230" localSheetId="1" hidden="1">'Balance Sheet'!$D$66</definedName>
    <definedName name="QB_ROW_200230" localSheetId="5" hidden="1">Cashflow!$D$23</definedName>
    <definedName name="QB_ROW_201240" localSheetId="2" hidden="1">'Budget vs actual'!$E$86</definedName>
    <definedName name="QB_ROW_2021" localSheetId="1" hidden="1">'Balance Sheet'!$C$5</definedName>
    <definedName name="QB_ROW_202240" localSheetId="2" hidden="1">'Budget vs actual'!$E$77</definedName>
    <definedName name="QB_ROW_20322" localSheetId="2" hidden="1">'Budget vs actual'!$C$14</definedName>
    <definedName name="QB_ROW_20322" localSheetId="3" hidden="1">'Monthly comparison'!$C$7</definedName>
    <definedName name="QB_ROW_20322" localSheetId="4" hidden="1">YTDComparison!$C$8</definedName>
    <definedName name="QB_ROW_205230" localSheetId="5" hidden="1">Cashflow!#REF!</definedName>
    <definedName name="QB_ROW_208240" localSheetId="2" hidden="1">'Budget vs actual'!$E$54</definedName>
    <definedName name="QB_ROW_209240" localSheetId="2" hidden="1">'Budget vs actual'!$E$87</definedName>
    <definedName name="QB_ROW_21022" localSheetId="2" hidden="1">'Budget vs actual'!$C$16</definedName>
    <definedName name="QB_ROW_21022" localSheetId="3" hidden="1">'Monthly comparison'!$C$9</definedName>
    <definedName name="QB_ROW_21022" localSheetId="4" hidden="1">YTDComparison!$C$10</definedName>
    <definedName name="QB_ROW_211240" localSheetId="2" hidden="1">'Budget vs actual'!$E$84</definedName>
    <definedName name="QB_ROW_212030" localSheetId="2" hidden="1">'Budget vs actual'!$D$4</definedName>
    <definedName name="QB_ROW_212330" localSheetId="2" hidden="1">'Budget vs actual'!$D$11</definedName>
    <definedName name="QB_ROW_212330" localSheetId="3" hidden="1">'Monthly comparison'!$D$4</definedName>
    <definedName name="QB_ROW_212330" localSheetId="4" hidden="1">YTDComparison!$D$5</definedName>
    <definedName name="QB_ROW_21322" localSheetId="2" hidden="1">'Budget vs actual'!$C$90</definedName>
    <definedName name="QB_ROW_21322" localSheetId="3" hidden="1">'Monthly comparison'!$C$17</definedName>
    <definedName name="QB_ROW_21322" localSheetId="4" hidden="1">YTDComparison!$C$18</definedName>
    <definedName name="QB_ROW_213240" localSheetId="2" hidden="1">'Budget vs actual'!$E$53</definedName>
    <definedName name="QB_ROW_2321" localSheetId="1" hidden="1">'Balance Sheet'!$C$7</definedName>
    <definedName name="QB_ROW_233330" localSheetId="1" hidden="1">'Balance Sheet'!$D$6</definedName>
    <definedName name="QB_ROW_235230" localSheetId="5" hidden="1">Cashflow!#REF!</definedName>
    <definedName name="QB_ROW_236240" localSheetId="2" hidden="1">'Budget vs actual'!$E$69</definedName>
    <definedName name="QB_ROW_237240" localSheetId="2" hidden="1">'Budget vs actual'!$E$70</definedName>
    <definedName name="QB_ROW_238240" localSheetId="5" hidden="1">Cashflow!#REF!</definedName>
    <definedName name="QB_ROW_28230" localSheetId="1" hidden="1">'Balance Sheet'!$D$15</definedName>
    <definedName name="QB_ROW_301" localSheetId="1" hidden="1">'Balance Sheet'!$A$38</definedName>
    <definedName name="QB_ROW_3021" localSheetId="1" hidden="1">'Balance Sheet'!$C$8</definedName>
    <definedName name="QB_ROW_305230" localSheetId="5" hidden="1">Cashflow!#REF!</definedName>
    <definedName name="QB_ROW_308230" localSheetId="5" hidden="1">Cashflow!#REF!</definedName>
    <definedName name="QB_ROW_314240" localSheetId="2" hidden="1">'Budget vs actual'!$E$78</definedName>
    <definedName name="QB_ROW_326240" localSheetId="1" hidden="1">'Balance Sheet'!$E$51</definedName>
    <definedName name="QB_ROW_328230" localSheetId="1" hidden="1">'Balance Sheet'!$D$16</definedName>
    <definedName name="QB_ROW_329220" localSheetId="1" hidden="1">'Balance Sheet'!$C$23</definedName>
    <definedName name="QB_ROW_330220" localSheetId="1" hidden="1">'Balance Sheet'!$C$24</definedName>
    <definedName name="QB_ROW_3321" localSheetId="1" hidden="1">'Balance Sheet'!$C$10</definedName>
    <definedName name="QB_ROW_33220" localSheetId="1" hidden="1">'Balance Sheet'!$C$72</definedName>
    <definedName name="QB_ROW_334240" localSheetId="2" hidden="1">'Budget vs actual'!$E$52</definedName>
    <definedName name="QB_ROW_335240" localSheetId="2" hidden="1">'Budget vs actual'!$E$82</definedName>
    <definedName name="QB_ROW_34240" localSheetId="2" hidden="1">'Budget vs actual'!$E$79</definedName>
    <definedName name="QB_ROW_35240" localSheetId="2" hidden="1">'Budget vs actual'!$E$72</definedName>
    <definedName name="QB_ROW_360240" localSheetId="2" hidden="1">'Budget vs actual'!$E$83</definedName>
    <definedName name="QB_ROW_364240" localSheetId="2" hidden="1">'Budget vs actual'!$E$48</definedName>
    <definedName name="QB_ROW_380330" localSheetId="2" hidden="1">'Budget vs actual'!$D$12</definedName>
    <definedName name="QB_ROW_380330" localSheetId="3" hidden="1">'Monthly comparison'!$D$5</definedName>
    <definedName name="QB_ROW_380330" localSheetId="4" hidden="1">YTDComparison!$D$6</definedName>
    <definedName name="QB_ROW_394230" localSheetId="1" hidden="1">'Balance Sheet'!$D$65</definedName>
    <definedName name="QB_ROW_395240" localSheetId="1" hidden="1">'Balance Sheet'!$E$48</definedName>
    <definedName name="QB_ROW_398230" localSheetId="1" hidden="1">'Balance Sheet'!$D$17</definedName>
    <definedName name="QB_ROW_399230" localSheetId="1" hidden="1">'Balance Sheet'!$D$13</definedName>
    <definedName name="QB_ROW_399240" localSheetId="5" hidden="1">Cashflow!$E$8</definedName>
    <definedName name="QB_ROW_401220" localSheetId="1" hidden="1">'Balance Sheet'!$C$35</definedName>
    <definedName name="QB_ROW_4021" localSheetId="1" hidden="1">'Balance Sheet'!$C$11</definedName>
    <definedName name="QB_ROW_403220" localSheetId="1" hidden="1">'Balance Sheet'!$C$36</definedName>
    <definedName name="QB_ROW_409240" localSheetId="2" hidden="1">'Budget vs actual'!$E$64</definedName>
    <definedName name="QB_ROW_4321" localSheetId="1" hidden="1">'Balance Sheet'!$C$20</definedName>
    <definedName name="QB_ROW_440240" localSheetId="2" hidden="1">'Budget vs actual'!$E$65</definedName>
    <definedName name="QB_ROW_454240" localSheetId="2" hidden="1">'Budget vs actual'!$E$6</definedName>
    <definedName name="QB_ROW_455240" localSheetId="2" hidden="1">'Budget vs actual'!$E$7</definedName>
    <definedName name="QB_ROW_456240" localSheetId="2" hidden="1">'Budget vs actual'!$E$8</definedName>
    <definedName name="QB_ROW_463230" localSheetId="5" hidden="1">Cashflow!#REF!</definedName>
    <definedName name="QB_ROW_472240" localSheetId="2" hidden="1">'Budget vs actual'!$E$59</definedName>
    <definedName name="QB_ROW_479240" localSheetId="1" hidden="1">'Balance Sheet'!$E$50</definedName>
    <definedName name="QB_ROW_489230" localSheetId="1" hidden="1">'Balance Sheet'!$D$59</definedName>
    <definedName name="QB_ROW_497230" localSheetId="5" hidden="1">Cashflow!#REF!</definedName>
    <definedName name="QB_ROW_498240" localSheetId="2" hidden="1">'Budget vs actual'!$E$46</definedName>
    <definedName name="QB_ROW_501021" localSheetId="5" hidden="1">Cashflow!$C$2</definedName>
    <definedName name="QB_ROW_5011" localSheetId="1" hidden="1">'Balance Sheet'!$B$22</definedName>
    <definedName name="QB_ROW_501321" localSheetId="5" hidden="1">Cashflow!$C$14</definedName>
    <definedName name="QB_ROW_502021" localSheetId="5" hidden="1">Cashflow!$C$15</definedName>
    <definedName name="QB_ROW_502321" localSheetId="5" hidden="1">Cashflow!$C$17</definedName>
    <definedName name="QB_ROW_503021" localSheetId="5" hidden="1">Cashflow!$C$18</definedName>
    <definedName name="QB_ROW_503321" localSheetId="5" hidden="1">Cashflow!$C$24</definedName>
    <definedName name="QB_ROW_504031" localSheetId="5" hidden="1">Cashflow!$D$4</definedName>
    <definedName name="QB_ROW_505031" localSheetId="5" hidden="1">Cashflow!$D$5</definedName>
    <definedName name="QB_ROW_511230" localSheetId="5" hidden="1">Cashflow!#REF!</definedName>
    <definedName name="QB_ROW_511301" localSheetId="5" hidden="1">Cashflow!$A$27</definedName>
    <definedName name="QB_ROW_512311" localSheetId="5" hidden="1">Cashflow!$B$25</definedName>
    <definedName name="QB_ROW_513211" localSheetId="5" hidden="1">Cashflow!$B$26</definedName>
    <definedName name="QB_ROW_5240" localSheetId="2" hidden="1">'Budget vs actual'!$E$10</definedName>
    <definedName name="QB_ROW_5311" localSheetId="1" hidden="1">'Balance Sheet'!$B$32</definedName>
    <definedName name="QB_ROW_531240" localSheetId="2" hidden="1">'Budget vs actual'!$E$58</definedName>
    <definedName name="QB_ROW_536230" localSheetId="1" hidden="1">'Balance Sheet'!$D$68</definedName>
    <definedName name="QB_ROW_540240" localSheetId="1" hidden="1">'Balance Sheet'!$E$46</definedName>
    <definedName name="QB_ROW_540240" localSheetId="5" hidden="1">Cashflow!$E$11</definedName>
    <definedName name="QB_ROW_567230" localSheetId="5" hidden="1">Cashflow!#REF!</definedName>
    <definedName name="QB_ROW_572230" localSheetId="5" hidden="1">Cashflow!#REF!</definedName>
    <definedName name="QB_ROW_573230" localSheetId="5" hidden="1">Cashflow!#REF!</definedName>
    <definedName name="QB_ROW_574230" localSheetId="5" hidden="1">Cashflow!#REF!</definedName>
    <definedName name="QB_ROW_587230" localSheetId="5" hidden="1">Cashflow!#REF!</definedName>
    <definedName name="QB_ROW_588230" localSheetId="5" hidden="1">Cashflow!#REF!</definedName>
    <definedName name="QB_ROW_592240" localSheetId="2" hidden="1">'Budget vs actual'!$E$43</definedName>
    <definedName name="QB_ROW_598240" localSheetId="1" hidden="1">'Balance Sheet'!$E$49</definedName>
    <definedName name="QB_ROW_6011" localSheetId="1" hidden="1">'Balance Sheet'!$B$33</definedName>
    <definedName name="QB_ROW_603230" localSheetId="5" hidden="1">Cashflow!#REF!</definedName>
    <definedName name="QB_ROW_604230" localSheetId="5" hidden="1">Cashflow!#REF!</definedName>
    <definedName name="QB_ROW_605230" localSheetId="5" hidden="1">Cashflow!#REF!</definedName>
    <definedName name="QB_ROW_615230" localSheetId="5" hidden="1">Cashflow!#REF!</definedName>
    <definedName name="QB_ROW_626230" localSheetId="5" hidden="1">Cashflow!#REF!</definedName>
    <definedName name="QB_ROW_627230" localSheetId="5" hidden="1">Cashflow!#REF!</definedName>
    <definedName name="QB_ROW_6311" localSheetId="1" hidden="1">'Balance Sheet'!$B$37</definedName>
    <definedName name="QB_ROW_635230" localSheetId="5" hidden="1">Cashflow!#REF!</definedName>
    <definedName name="QB_ROW_637230" localSheetId="5" hidden="1">Cashflow!#REF!</definedName>
    <definedName name="QB_ROW_638230" localSheetId="5" hidden="1">Cashflow!#REF!</definedName>
    <definedName name="QB_ROW_64230" localSheetId="5" hidden="1">Cashflow!#REF!</definedName>
    <definedName name="QB_ROW_649230" localSheetId="5" hidden="1">Cashflow!#REF!</definedName>
    <definedName name="QB_ROW_650230" localSheetId="5" hidden="1">Cashflow!#REF!</definedName>
    <definedName name="QB_ROW_654230" localSheetId="5" hidden="1">Cashflow!#REF!</definedName>
    <definedName name="QB_ROW_659230" localSheetId="5" hidden="1">Cashflow!#REF!</definedName>
    <definedName name="QB_ROW_663230" localSheetId="5" hidden="1">Cashflow!#REF!</definedName>
    <definedName name="QB_ROW_66340" localSheetId="1" hidden="1">'Balance Sheet'!$E$47</definedName>
    <definedName name="QB_ROW_68240" localSheetId="5" hidden="1">Cashflow!$E$7</definedName>
    <definedName name="QB_ROW_68330" localSheetId="1" hidden="1">'Balance Sheet'!$D$12</definedName>
    <definedName name="QB_ROW_686230" localSheetId="5" hidden="1">Cashflow!#REF!</definedName>
    <definedName name="QB_ROW_687230" localSheetId="5" hidden="1">Cashflow!#REF!</definedName>
    <definedName name="QB_ROW_692230" localSheetId="5" hidden="1">Cashflow!#REF!</definedName>
    <definedName name="QB_ROW_7001" localSheetId="1" hidden="1">'Balance Sheet'!$A$39</definedName>
    <definedName name="QB_ROW_700230" localSheetId="5" hidden="1">Cashflow!#REF!</definedName>
    <definedName name="QB_ROW_701230" localSheetId="5" hidden="1">Cashflow!#REF!</definedName>
    <definedName name="QB_ROW_702230" localSheetId="5" hidden="1">Cashflow!#REF!</definedName>
    <definedName name="QB_ROW_705230" localSheetId="5" hidden="1">Cashflow!#REF!</definedName>
    <definedName name="QB_ROW_727230" localSheetId="1" hidden="1">'Balance Sheet'!$D$64</definedName>
    <definedName name="QB_ROW_727230" localSheetId="5" hidden="1">Cashflow!$D$22</definedName>
    <definedName name="QB_ROW_729230" localSheetId="5" hidden="1">Cashflow!#REF!</definedName>
    <definedName name="QB_ROW_7301" localSheetId="1" hidden="1">'Balance Sheet'!$A$75</definedName>
    <definedName name="QB_ROW_731230" localSheetId="5" hidden="1">Cashflow!#REF!</definedName>
    <definedName name="QB_ROW_741230" localSheetId="5" hidden="1">Cashflow!#REF!</definedName>
    <definedName name="QB_ROW_743240" localSheetId="1" hidden="1">'Balance Sheet'!$E$52</definedName>
    <definedName name="QB_ROW_743240" localSheetId="5" hidden="1">Cashflow!$E$13</definedName>
    <definedName name="QB_ROW_748230" localSheetId="1" hidden="1">'Balance Sheet'!$D$60</definedName>
    <definedName name="QB_ROW_753230" localSheetId="5" hidden="1">Cashflow!#REF!</definedName>
    <definedName name="QB_ROW_757220" localSheetId="1" hidden="1">'Balance Sheet'!$C$25</definedName>
    <definedName name="QB_ROW_759220" localSheetId="1" hidden="1">'Balance Sheet'!$C$30</definedName>
    <definedName name="QB_ROW_760230" localSheetId="1" hidden="1">'Balance Sheet'!$D$18</definedName>
    <definedName name="QB_ROW_76220" localSheetId="1" hidden="1">'Balance Sheet'!$C$26</definedName>
    <definedName name="QB_ROW_767230" localSheetId="5" hidden="1">Cashflow!#REF!</definedName>
    <definedName name="QB_ROW_769240" localSheetId="2" hidden="1">'Budget vs actual'!$E$50</definedName>
    <definedName name="QB_ROW_777230" localSheetId="5" hidden="1">Cashflow!#REF!</definedName>
    <definedName name="QB_ROW_778240" localSheetId="2" hidden="1">'Budget vs actual'!$E$61</definedName>
    <definedName name="QB_ROW_779240" localSheetId="2" hidden="1">'Budget vs actual'!$E$75</definedName>
    <definedName name="QB_ROW_781230" localSheetId="5" hidden="1">Cashflow!#REF!</definedName>
    <definedName name="QB_ROW_78220" localSheetId="1" hidden="1">'Balance Sheet'!$C$27</definedName>
    <definedName name="QB_ROW_788230" localSheetId="1" hidden="1">'Balance Sheet'!$D$63</definedName>
    <definedName name="QB_ROW_788230" localSheetId="5" hidden="1">Cashflow!$D$21</definedName>
    <definedName name="QB_ROW_790230" localSheetId="5" hidden="1">Cashflow!#REF!</definedName>
    <definedName name="QB_ROW_79220" localSheetId="1" hidden="1">'Balance Sheet'!$C$31</definedName>
    <definedName name="QB_ROW_794230" localSheetId="5" hidden="1">Cashflow!#REF!</definedName>
    <definedName name="QB_ROW_797240" localSheetId="2" hidden="1">'Budget vs actual'!$E$80</definedName>
    <definedName name="QB_ROW_798230" localSheetId="5" hidden="1">Cashflow!#REF!</definedName>
    <definedName name="QB_ROW_8011" localSheetId="1" hidden="1">'Balance Sheet'!$B$40</definedName>
    <definedName name="QB_ROW_801240" localSheetId="1" hidden="1">'Balance Sheet'!$E$53</definedName>
    <definedName name="QB_ROW_80220" localSheetId="1" hidden="1">'Balance Sheet'!$C$28</definedName>
    <definedName name="QB_ROW_802230" localSheetId="1" hidden="1">'Balance Sheet'!$D$57</definedName>
    <definedName name="QB_ROW_802230" localSheetId="5" hidden="1">Cashflow!$D$19</definedName>
    <definedName name="QB_ROW_803230" localSheetId="5" hidden="1">Cashflow!#REF!</definedName>
    <definedName name="QB_ROW_804230" localSheetId="5" hidden="1">Cashflow!#REF!</definedName>
    <definedName name="QB_ROW_808240" localSheetId="2" hidden="1">'Budget vs actual'!$E$36</definedName>
    <definedName name="QB_ROW_811230" localSheetId="1" hidden="1">'Balance Sheet'!$D$67</definedName>
    <definedName name="QB_ROW_822230" localSheetId="5" hidden="1">Cashflow!#REF!</definedName>
    <definedName name="QB_ROW_823230" localSheetId="5" hidden="1">Cashflow!#REF!</definedName>
    <definedName name="QB_ROW_825030" localSheetId="2" hidden="1">'Budget vs actual'!$D$31</definedName>
    <definedName name="QB_ROW_825330" localSheetId="2" hidden="1">'Budget vs actual'!$D$39</definedName>
    <definedName name="QB_ROW_825330" localSheetId="3" hidden="1">'Monthly comparison'!$D$12</definedName>
    <definedName name="QB_ROW_825330" localSheetId="4" hidden="1">YTDComparison!$D$13</definedName>
    <definedName name="QB_ROW_826240" localSheetId="2" hidden="1">'Budget vs actual'!$E$32</definedName>
    <definedName name="QB_ROW_827240" localSheetId="2" hidden="1">'Budget vs actual'!$E$33</definedName>
    <definedName name="QB_ROW_828240" localSheetId="2" hidden="1">'Budget vs actual'!$E$35</definedName>
    <definedName name="QB_ROW_829240" localSheetId="2" hidden="1">'Budget vs actual'!$E$37</definedName>
    <definedName name="QB_ROW_830240" localSheetId="2" hidden="1">'Budget vs actual'!$E$38</definedName>
    <definedName name="QB_ROW_8311" localSheetId="1" hidden="1">'Balance Sheet'!$B$70</definedName>
    <definedName name="QB_ROW_83220" localSheetId="1" hidden="1">'Balance Sheet'!$C$29</definedName>
    <definedName name="QB_ROW_835230" localSheetId="1" hidden="1">'Balance Sheet'!$D$61</definedName>
    <definedName name="QB_ROW_84230" localSheetId="1" hidden="1">'Balance Sheet'!$D$14</definedName>
    <definedName name="QB_ROW_846240" localSheetId="5" hidden="1">Cashflow!#REF!</definedName>
    <definedName name="QB_ROW_849230" localSheetId="5" hidden="1">Cashflow!#REF!</definedName>
    <definedName name="QB_ROW_851240" localSheetId="2" hidden="1">'Budget vs actual'!$E$66</definedName>
    <definedName name="QB_ROW_852230" localSheetId="5" hidden="1">Cashflow!#REF!</definedName>
    <definedName name="QB_ROW_85230" localSheetId="5" hidden="1">Cashflow!#REF!</definedName>
    <definedName name="QB_ROW_853230" localSheetId="5" hidden="1">Cashflow!#REF!</definedName>
    <definedName name="QB_ROW_856240" localSheetId="2" hidden="1">'Budget vs actual'!$E$34</definedName>
    <definedName name="QB_ROW_857230" localSheetId="5" hidden="1">Cashflow!#REF!</definedName>
    <definedName name="QB_ROW_858230" localSheetId="5" hidden="1">Cashflow!#REF!</definedName>
    <definedName name="QB_ROW_859230" localSheetId="1" hidden="1">'Balance Sheet'!$D$58</definedName>
    <definedName name="QB_ROW_859230" localSheetId="5" hidden="1">Cashflow!$D$20</definedName>
    <definedName name="QB_ROW_860230" localSheetId="5" hidden="1">Cashflow!#REF!</definedName>
    <definedName name="QB_ROW_861230" localSheetId="5" hidden="1">Cashflow!#REF!</definedName>
    <definedName name="QB_ROW_86230" localSheetId="5" hidden="1">Cashflow!$D$16</definedName>
    <definedName name="QB_ROW_86311" localSheetId="2" hidden="1">'Budget vs actual'!$B$15</definedName>
    <definedName name="QB_ROW_86311" localSheetId="3" hidden="1">'Monthly comparison'!$B$8</definedName>
    <definedName name="QB_ROW_86311" localSheetId="4" hidden="1">YTDComparison!$B$9</definedName>
    <definedName name="QB_ROW_86320" localSheetId="1" hidden="1">'Balance Sheet'!$C$34</definedName>
    <definedName name="QB_ROW_863230" localSheetId="5" hidden="1">Cashflow!#REF!</definedName>
    <definedName name="QB_ROW_864230" localSheetId="1" hidden="1">'Balance Sheet'!$D$62</definedName>
    <definedName name="QB_ROW_865230" localSheetId="5" hidden="1">Cashflow!#REF!</definedName>
    <definedName name="QB_ROW_88230" localSheetId="1" hidden="1">'Balance Sheet'!$D$9</definedName>
    <definedName name="QB_ROW_88240" localSheetId="5" hidden="1">Cashflow!$E$6</definedName>
    <definedName name="QB_ROW_89240" localSheetId="1" hidden="1">'Balance Sheet'!$E$43</definedName>
    <definedName name="QB_ROW_89240" localSheetId="5" hidden="1">Cashflow!$E$10</definedName>
    <definedName name="QB_ROW_9021" localSheetId="1" hidden="1">'Balance Sheet'!$C$41</definedName>
    <definedName name="QB_ROW_91240" localSheetId="5" hidden="1">Cashflow!$E$12</definedName>
    <definedName name="QB_ROW_9321" localSheetId="1" hidden="1">'Balance Sheet'!$C$55</definedName>
    <definedName name="QB_ROW_93240" localSheetId="5" hidden="1">Cashflow!#REF!</definedName>
    <definedName name="QB_ROW_99240" localSheetId="2" hidden="1">'Budget vs actual'!$E$5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3">TRUE</definedName>
    <definedName name="QBCANSUPPORTUPDATE" localSheetId="4">TRUE</definedName>
    <definedName name="QBCOMPANYFILENAME" localSheetId="1">"Q:\Habitat.QBW"</definedName>
    <definedName name="QBCOMPANYFILENAME" localSheetId="2">"Q:\Habitat.QBW"</definedName>
    <definedName name="QBCOMPANYFILENAME" localSheetId="5">"Q:\Habitat.QBW"</definedName>
    <definedName name="QBCOMPANYFILENAME" localSheetId="3">"Q:\Habitat.QBW"</definedName>
    <definedName name="QBCOMPANYFILENAME" localSheetId="4">"Q:\Habitat.QBW"</definedName>
    <definedName name="QBENDDATE" localSheetId="1">20220228</definedName>
    <definedName name="QBENDDATE" localSheetId="2">20220228</definedName>
    <definedName name="QBENDDATE" localSheetId="5">20220228</definedName>
    <definedName name="QBENDDATE" localSheetId="3">20220228</definedName>
    <definedName name="QBENDDATE" localSheetId="4">20220228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3">FALSE</definedName>
    <definedName name="QBHEADERSONSCREEN" localSheetId="4">FALSE</definedName>
    <definedName name="QBMETADATASIZE" localSheetId="1">5924</definedName>
    <definedName name="QBMETADATASIZE" localSheetId="2">5924</definedName>
    <definedName name="QBMETADATASIZE" localSheetId="5">5924</definedName>
    <definedName name="QBMETADATASIZE" localSheetId="3">5924</definedName>
    <definedName name="QBMETADATASIZE" localSheetId="4">5924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3">TRUE</definedName>
    <definedName name="QBPRESERVECOLOR" localSheetId="4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3">TRUE</definedName>
    <definedName name="QBPRESERVEFONT" localSheetId="4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3">TRUE</definedName>
    <definedName name="QBPRESERVEROWHEIGHT" localSheetId="4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3">TRUE</definedName>
    <definedName name="QBPRESERVESPACE" localSheetId="4">TRUE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3">0</definedName>
    <definedName name="QBREPORTCOLAXIS" localSheetId="4">0</definedName>
    <definedName name="QBREPORTCOMPANYID" localSheetId="1">"73ff819a7f1749cd89e247e5e9205a75"</definedName>
    <definedName name="QBREPORTCOMPANYID" localSheetId="2">"73ff819a7f1749cd89e247e5e9205a75"</definedName>
    <definedName name="QBREPORTCOMPANYID" localSheetId="5">"73ff819a7f1749cd89e247e5e9205a75"</definedName>
    <definedName name="QBREPORTCOMPANYID" localSheetId="3">"73ff819a7f1749cd89e247e5e9205a75"</definedName>
    <definedName name="QBREPORTCOMPANYID" localSheetId="4">"73ff819a7f1749cd89e247e5e9205a75"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3">FALSE</definedName>
    <definedName name="QBREPORTCOMPARECOL_ANNUALBUDGET" localSheetId="4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3">FALSE</definedName>
    <definedName name="QBREPORTCOMPARECOL_AVGCOGS" localSheetId="4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3">FALSE</definedName>
    <definedName name="QBREPORTCOMPARECOL_AVGPRICE" localSheetId="4">FALSE</definedName>
    <definedName name="QBREPORTCOMPARECOL_BUDDIFF" localSheetId="1">FALSE</definedName>
    <definedName name="QBREPORTCOMPARECOL_BUDDIFF" localSheetId="2">TRUE</definedName>
    <definedName name="QBREPORTCOMPARECOL_BUDDIFF" localSheetId="5">FALSE</definedName>
    <definedName name="QBREPORTCOMPARECOL_BUDDIFF" localSheetId="3">FALSE</definedName>
    <definedName name="QBREPORTCOMPARECOL_BUDDIFF" localSheetId="4">FALSE</definedName>
    <definedName name="QBREPORTCOMPARECOL_BUDGET" localSheetId="1">FALSE</definedName>
    <definedName name="QBREPORTCOMPARECOL_BUDGET" localSheetId="2">TRUE</definedName>
    <definedName name="QBREPORTCOMPARECOL_BUDGET" localSheetId="5">FALSE</definedName>
    <definedName name="QBREPORTCOMPARECOL_BUDGET" localSheetId="3">FALSE</definedName>
    <definedName name="QBREPORTCOMPARECOL_BUDGET" localSheetId="4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3">FALSE</definedName>
    <definedName name="QBREPORTCOMPARECOL_BUDPCT" localSheetId="4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3">FALSE</definedName>
    <definedName name="QBREPORTCOMPARECOL_COGS" localSheetId="4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3">FALSE</definedName>
    <definedName name="QBREPORTCOMPARECOL_EXCLUDEAMOUNT" localSheetId="4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3">FALSE</definedName>
    <definedName name="QBREPORTCOMPARECOL_EXCLUDECURPERIOD" localSheetId="4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3">FALSE</definedName>
    <definedName name="QBREPORTCOMPARECOL_FORECAST" localSheetId="4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3">FALSE</definedName>
    <definedName name="QBREPORTCOMPARECOL_GROSSMARGIN" localSheetId="4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3">FALSE</definedName>
    <definedName name="QBREPORTCOMPARECOL_GROSSMARGINPCT" localSheetId="4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3">FALSE</definedName>
    <definedName name="QBREPORTCOMPARECOL_HOURS" localSheetId="4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3">FALSE</definedName>
    <definedName name="QBREPORTCOMPARECOL_PCTCOL" localSheetId="4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3">FALSE</definedName>
    <definedName name="QBREPORTCOMPARECOL_PCTEXPENSE" localSheetId="4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3">FALSE</definedName>
    <definedName name="QBREPORTCOMPARECOL_PCTINCOME" localSheetId="4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3">FALSE</definedName>
    <definedName name="QBREPORTCOMPARECOL_PCTOFSALES" localSheetId="4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3">FALSE</definedName>
    <definedName name="QBREPORTCOMPARECOL_PCTROW" localSheetId="4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3">FALSE</definedName>
    <definedName name="QBREPORTCOMPARECOL_PPDIFF" localSheetId="4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3">FALSE</definedName>
    <definedName name="QBREPORTCOMPARECOL_PPPCT" localSheetId="4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3">FALSE</definedName>
    <definedName name="QBREPORTCOMPARECOL_PREVPERIOD" localSheetId="4">FALSE</definedName>
    <definedName name="QBREPORTCOMPARECOL_PREVYEAR" localSheetId="1">TRUE</definedName>
    <definedName name="QBREPORTCOMPARECOL_PREVYEAR" localSheetId="2">FALSE</definedName>
    <definedName name="QBREPORTCOMPARECOL_PREVYEAR" localSheetId="5">FALSE</definedName>
    <definedName name="QBREPORTCOMPARECOL_PREVYEAR" localSheetId="3">TRUE</definedName>
    <definedName name="QBREPORTCOMPARECOL_PREVYEAR" localSheetId="4">TRUE</definedName>
    <definedName name="QBREPORTCOMPARECOL_PYDIFF" localSheetId="1">TRUE</definedName>
    <definedName name="QBREPORTCOMPARECOL_PYDIFF" localSheetId="2">FALSE</definedName>
    <definedName name="QBREPORTCOMPARECOL_PYDIFF" localSheetId="5">FALSE</definedName>
    <definedName name="QBREPORTCOMPARECOL_PYDIFF" localSheetId="3">TRUE</definedName>
    <definedName name="QBREPORTCOMPARECOL_PYDIFF" localSheetId="4">TRUE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3">FALSE</definedName>
    <definedName name="QBREPORTCOMPARECOL_PYPCT" localSheetId="4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3">FALSE</definedName>
    <definedName name="QBREPORTCOMPARECOL_QTY" localSheetId="4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3">FALSE</definedName>
    <definedName name="QBREPORTCOMPARECOL_RATE" localSheetId="4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3">FALSE</definedName>
    <definedName name="QBREPORTCOMPARECOL_TRIPMILES" localSheetId="4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3">FALSE</definedName>
    <definedName name="QBREPORTCOMPARECOL_TRIPUNBILLEDMILES" localSheetId="4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3">FALSE</definedName>
    <definedName name="QBREPORTCOMPARECOL_YTD" localSheetId="4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3">FALSE</definedName>
    <definedName name="QBREPORTCOMPARECOL_YTDBUDGET" localSheetId="4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3">FALSE</definedName>
    <definedName name="QBREPORTCOMPARECOL_YTDPCT" localSheetId="4">FALSE</definedName>
    <definedName name="QBREPORTROWAXIS" localSheetId="1">9</definedName>
    <definedName name="QBREPORTROWAXIS" localSheetId="2">11</definedName>
    <definedName name="QBREPORTROWAXIS" localSheetId="5">77</definedName>
    <definedName name="QBREPORTROWAXIS" localSheetId="3">11</definedName>
    <definedName name="QBREPORTROWAXIS" localSheetId="4">11</definedName>
    <definedName name="QBREPORTSUBCOLAXIS" localSheetId="1">24</definedName>
    <definedName name="QBREPORTSUBCOLAXIS" localSheetId="2">24</definedName>
    <definedName name="QBREPORTSUBCOLAXIS" localSheetId="5">0</definedName>
    <definedName name="QBREPORTSUBCOLAXIS" localSheetId="3">24</definedName>
    <definedName name="QBREPORTSUBCOLAXIS" localSheetId="4">24</definedName>
    <definedName name="QBREPORTTYPE" localSheetId="1">6</definedName>
    <definedName name="QBREPORTTYPE" localSheetId="2">288</definedName>
    <definedName name="QBREPORTTYPE" localSheetId="5">238</definedName>
    <definedName name="QBREPORTTYPE" localSheetId="3">1</definedName>
    <definedName name="QBREPORTTYPE" localSheetId="4">1</definedName>
    <definedName name="QBROWHEADERS" localSheetId="1">5</definedName>
    <definedName name="QBROWHEADERS" localSheetId="2">5</definedName>
    <definedName name="QBROWHEADERS" localSheetId="5">5</definedName>
    <definedName name="QBROWHEADERS" localSheetId="3">4</definedName>
    <definedName name="QBROWHEADERS" localSheetId="4">4</definedName>
    <definedName name="QBSTARTDATE" localSheetId="1">20220201</definedName>
    <definedName name="QBSTARTDATE" localSheetId="2">20220201</definedName>
    <definedName name="QBSTARTDATE" localSheetId="5">20220201</definedName>
    <definedName name="QBSTARTDATE" localSheetId="3">20220201</definedName>
    <definedName name="QBSTARTDATE" localSheetId="4">20210701</definedName>
  </definedNames>
  <calcPr calcId="145621"/>
</workbook>
</file>

<file path=xl/calcChain.xml><?xml version="1.0" encoding="utf-8"?>
<calcChain xmlns="http://schemas.openxmlformats.org/spreadsheetml/2006/main">
  <c r="F40" i="11" l="1"/>
  <c r="F39" i="11"/>
  <c r="F38" i="11"/>
  <c r="F37" i="11"/>
  <c r="F36" i="11"/>
  <c r="F35" i="11"/>
  <c r="D39" i="11"/>
  <c r="D38" i="11"/>
  <c r="G38" i="11" s="1"/>
  <c r="F28" i="11"/>
  <c r="F27" i="11"/>
  <c r="F26" i="11"/>
  <c r="F25" i="11"/>
  <c r="F24" i="11"/>
  <c r="F23" i="11"/>
  <c r="F15" i="11"/>
  <c r="F14" i="11"/>
  <c r="F13" i="11"/>
  <c r="F12" i="11"/>
  <c r="F11" i="11"/>
  <c r="F10" i="11"/>
  <c r="D15" i="11"/>
  <c r="D28" i="11" s="1"/>
  <c r="D14" i="11"/>
  <c r="D13" i="11"/>
  <c r="D12" i="11"/>
  <c r="D11" i="11"/>
  <c r="D10" i="11"/>
  <c r="D23" i="11" s="1"/>
  <c r="J93" i="3"/>
  <c r="H93" i="3"/>
  <c r="F93" i="3"/>
  <c r="I20" i="5"/>
  <c r="G20" i="5"/>
  <c r="E20" i="5"/>
  <c r="G21" i="7"/>
  <c r="E21" i="7"/>
  <c r="D40" i="11" s="1"/>
  <c r="G40" i="11" s="1"/>
  <c r="G5" i="11"/>
  <c r="G39" i="11"/>
  <c r="D27" i="11"/>
  <c r="D25" i="11"/>
  <c r="D24" i="11"/>
  <c r="G24" i="11" s="1"/>
  <c r="G14" i="11"/>
  <c r="E14" i="11"/>
  <c r="E13" i="11"/>
  <c r="D26" i="11"/>
  <c r="G26" i="11" s="1"/>
  <c r="E12" i="11"/>
  <c r="G11" i="11"/>
  <c r="E11" i="11"/>
  <c r="E10" i="11"/>
  <c r="G13" i="11" l="1"/>
  <c r="G28" i="11"/>
  <c r="G27" i="11"/>
  <c r="G25" i="11"/>
  <c r="G23" i="11"/>
  <c r="G15" i="11"/>
  <c r="G12" i="11"/>
  <c r="G10" i="11"/>
  <c r="F24" i="9" l="1"/>
  <c r="F17" i="9"/>
  <c r="F14" i="9"/>
  <c r="F25" i="9" l="1"/>
  <c r="G6" i="11"/>
  <c r="F27" i="9"/>
  <c r="G18" i="7"/>
  <c r="I18" i="7" s="1"/>
  <c r="E18" i="7"/>
  <c r="D36" i="11" s="1"/>
  <c r="G36" i="11" s="1"/>
  <c r="I17" i="7"/>
  <c r="I16" i="7"/>
  <c r="I15" i="7"/>
  <c r="I14" i="7"/>
  <c r="I13" i="7"/>
  <c r="I12" i="7"/>
  <c r="I11" i="7"/>
  <c r="E9" i="7"/>
  <c r="I8" i="7"/>
  <c r="G8" i="7"/>
  <c r="G9" i="7" s="1"/>
  <c r="G19" i="7" s="1"/>
  <c r="E8" i="7"/>
  <c r="D35" i="11" s="1"/>
  <c r="G35" i="11" s="1"/>
  <c r="I7" i="7"/>
  <c r="I6" i="7"/>
  <c r="I5" i="7"/>
  <c r="I4" i="7"/>
  <c r="I9" i="7" l="1"/>
  <c r="E19" i="7"/>
  <c r="I23" i="7"/>
  <c r="I21" i="7"/>
  <c r="I22" i="7" s="1"/>
  <c r="I18" i="5"/>
  <c r="G18" i="5"/>
  <c r="E18" i="5"/>
  <c r="I17" i="5"/>
  <c r="G17" i="5"/>
  <c r="E17" i="5"/>
  <c r="I16" i="5"/>
  <c r="I15" i="5"/>
  <c r="I14" i="5"/>
  <c r="I13" i="5"/>
  <c r="I12" i="5"/>
  <c r="I11" i="5"/>
  <c r="I10" i="5"/>
  <c r="I8" i="5"/>
  <c r="G8" i="5"/>
  <c r="E8" i="5"/>
  <c r="I7" i="5"/>
  <c r="G7" i="5"/>
  <c r="E7" i="5"/>
  <c r="I6" i="5"/>
  <c r="I5" i="5"/>
  <c r="I4" i="5"/>
  <c r="D37" i="11" l="1"/>
  <c r="G37" i="11" s="1"/>
  <c r="I19" i="7"/>
  <c r="J91" i="3"/>
  <c r="H91" i="3"/>
  <c r="F91" i="3"/>
  <c r="J90" i="3"/>
  <c r="H90" i="3"/>
  <c r="F90" i="3"/>
  <c r="J89" i="3"/>
  <c r="H89" i="3"/>
  <c r="F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3" i="3"/>
  <c r="H73" i="3"/>
  <c r="F73" i="3"/>
  <c r="J72" i="3"/>
  <c r="J71" i="3"/>
  <c r="J70" i="3"/>
  <c r="J69" i="3"/>
  <c r="J67" i="3"/>
  <c r="H67" i="3"/>
  <c r="F67" i="3"/>
  <c r="J66" i="3"/>
  <c r="J65" i="3"/>
  <c r="J64" i="3"/>
  <c r="J63" i="3"/>
  <c r="J62" i="3"/>
  <c r="J61" i="3"/>
  <c r="J60" i="3"/>
  <c r="J59" i="3"/>
  <c r="J58" i="3"/>
  <c r="J56" i="3"/>
  <c r="H56" i="3"/>
  <c r="F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39" i="3"/>
  <c r="H39" i="3"/>
  <c r="F39" i="3"/>
  <c r="J38" i="3"/>
  <c r="J37" i="3"/>
  <c r="J36" i="3"/>
  <c r="J35" i="3"/>
  <c r="J34" i="3"/>
  <c r="J33" i="3"/>
  <c r="J32" i="3"/>
  <c r="J30" i="3"/>
  <c r="H30" i="3"/>
  <c r="F30" i="3"/>
  <c r="J29" i="3"/>
  <c r="J28" i="3"/>
  <c r="J27" i="3"/>
  <c r="J26" i="3"/>
  <c r="J25" i="3"/>
  <c r="J24" i="3"/>
  <c r="J22" i="3"/>
  <c r="H22" i="3"/>
  <c r="F22" i="3"/>
  <c r="J21" i="3"/>
  <c r="J20" i="3"/>
  <c r="J19" i="3"/>
  <c r="J18" i="3"/>
  <c r="J15" i="3"/>
  <c r="H15" i="3"/>
  <c r="F15" i="3"/>
  <c r="J14" i="3"/>
  <c r="H14" i="3"/>
  <c r="F14" i="3"/>
  <c r="J13" i="3"/>
  <c r="J12" i="3"/>
  <c r="J11" i="3"/>
  <c r="H11" i="3"/>
  <c r="F11" i="3"/>
  <c r="J10" i="3"/>
  <c r="J9" i="3"/>
  <c r="J8" i="3"/>
  <c r="J7" i="3"/>
  <c r="J6" i="3"/>
  <c r="J5" i="3"/>
  <c r="J75" i="1" l="1"/>
  <c r="H75" i="1"/>
  <c r="F75" i="1"/>
  <c r="J74" i="1"/>
  <c r="H74" i="1"/>
  <c r="F74" i="1"/>
  <c r="J73" i="1"/>
  <c r="J72" i="1"/>
  <c r="J70" i="1"/>
  <c r="H70" i="1"/>
  <c r="F70" i="1"/>
  <c r="J69" i="1"/>
  <c r="H69" i="1"/>
  <c r="F69" i="1"/>
  <c r="J68" i="1"/>
  <c r="J67" i="1"/>
  <c r="J66" i="1"/>
  <c r="J65" i="1"/>
  <c r="J64" i="1"/>
  <c r="J63" i="1"/>
  <c r="J62" i="1"/>
  <c r="J61" i="1"/>
  <c r="J60" i="1"/>
  <c r="J59" i="1"/>
  <c r="J58" i="1"/>
  <c r="J57" i="1"/>
  <c r="J55" i="1"/>
  <c r="H55" i="1"/>
  <c r="F55" i="1"/>
  <c r="J54" i="1"/>
  <c r="H54" i="1"/>
  <c r="F54" i="1"/>
  <c r="J53" i="1"/>
  <c r="J52" i="1"/>
  <c r="J51" i="1"/>
  <c r="J50" i="1"/>
  <c r="J49" i="1"/>
  <c r="J48" i="1"/>
  <c r="J47" i="1"/>
  <c r="J46" i="1"/>
  <c r="J44" i="1"/>
  <c r="H44" i="1"/>
  <c r="F44" i="1"/>
  <c r="J43" i="1"/>
  <c r="J38" i="1"/>
  <c r="H38" i="1"/>
  <c r="F38" i="1"/>
  <c r="J37" i="1"/>
  <c r="H37" i="1"/>
  <c r="F37" i="1"/>
  <c r="J36" i="1"/>
  <c r="J35" i="1"/>
  <c r="J34" i="1"/>
  <c r="J32" i="1"/>
  <c r="H32" i="1"/>
  <c r="F32" i="1"/>
  <c r="J31" i="1"/>
  <c r="J30" i="1"/>
  <c r="J29" i="1"/>
  <c r="J28" i="1"/>
  <c r="J27" i="1"/>
  <c r="J26" i="1"/>
  <c r="J25" i="1"/>
  <c r="J24" i="1"/>
  <c r="J23" i="1"/>
  <c r="J21" i="1"/>
  <c r="H21" i="1"/>
  <c r="F21" i="1"/>
  <c r="J20" i="1"/>
  <c r="H20" i="1"/>
  <c r="F20" i="1"/>
  <c r="J19" i="1"/>
  <c r="J18" i="1"/>
  <c r="J17" i="1"/>
  <c r="J16" i="1"/>
  <c r="J15" i="1"/>
  <c r="J14" i="1"/>
  <c r="J13" i="1"/>
  <c r="J12" i="1"/>
  <c r="J10" i="1"/>
  <c r="H10" i="1"/>
  <c r="F10" i="1"/>
  <c r="J9" i="1"/>
  <c r="J7" i="1"/>
  <c r="H7" i="1"/>
  <c r="F7" i="1"/>
  <c r="J6" i="1"/>
</calcChain>
</file>

<file path=xl/sharedStrings.xml><?xml version="1.0" encoding="utf-8"?>
<sst xmlns="http://schemas.openxmlformats.org/spreadsheetml/2006/main" count="327" uniqueCount="224">
  <si>
    <t>Feb 28, 22</t>
  </si>
  <si>
    <t>Feb 28, 21</t>
  </si>
  <si>
    <t>$ Change</t>
  </si>
  <si>
    <t>ASSETS</t>
  </si>
  <si>
    <t>Current Assets</t>
  </si>
  <si>
    <t>Checking/Savings</t>
  </si>
  <si>
    <t>1000 · Cash</t>
  </si>
  <si>
    <t>Total Checking/Savings</t>
  </si>
  <si>
    <t>Accounts Receivable</t>
  </si>
  <si>
    <t>1202 · *Accounts Receivable</t>
  </si>
  <si>
    <t>Total Accounts Receivable</t>
  </si>
  <si>
    <t>Other Current Assets</t>
  </si>
  <si>
    <t>1201 · Construction in Progress</t>
  </si>
  <si>
    <t>1205 · Other Receivable</t>
  </si>
  <si>
    <t>1206 · Mortgages Receivable Curr Port</t>
  </si>
  <si>
    <t>1207 · Less Current Portion-NR Homeown</t>
  </si>
  <si>
    <t>1208 · Pledge Receivable-Current Porti</t>
  </si>
  <si>
    <t>1402 · Inventory-Donated</t>
  </si>
  <si>
    <t>1404 · Inventory Reserve</t>
  </si>
  <si>
    <t>1405 · Land Inventory</t>
  </si>
  <si>
    <t>Total Other Current Assets</t>
  </si>
  <si>
    <t>Total Current Assets</t>
  </si>
  <si>
    <t>Fixed Assets</t>
  </si>
  <si>
    <t>1407 · Buildings</t>
  </si>
  <si>
    <t>1408 · Building Improvements</t>
  </si>
  <si>
    <t>1409 · Computer Equipment</t>
  </si>
  <si>
    <t>1410 · Office Furniture &amp; Equipment</t>
  </si>
  <si>
    <t>1420 · Machinery &amp; Equipment</t>
  </si>
  <si>
    <t>1430 · Vehicles</t>
  </si>
  <si>
    <t>1441 · Land</t>
  </si>
  <si>
    <t>1442 · Land Improvements</t>
  </si>
  <si>
    <t>1445 · Accumulated Depreciation</t>
  </si>
  <si>
    <t>Total Fixed Assets</t>
  </si>
  <si>
    <t>Other Assets</t>
  </si>
  <si>
    <t>1600 · Mortgages Receivable</t>
  </si>
  <si>
    <t>1999 · Unamortized Mortgage Discount</t>
  </si>
  <si>
    <t>2001 · Pledge Receivable-Current Port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</si>
  <si>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</si>
  <si>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</si>
  <si>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</si>
  <si>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</si>
  <si>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</si>
  <si>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</si>
  <si>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2100 · Accounts Payable</t>
  </si>
  <si>
    <t>Total Accounts Payable</t>
  </si>
  <si>
    <t>Other Current Liabilities</t>
  </si>
  <si>
    <t>2101 · Other Liabilities</t>
  </si>
  <si>
    <t>Payroll liabilities</t>
  </si>
  <si>
    <t>2208 · Accrued Interest</t>
  </si>
  <si>
    <t>2209 · Accrued Salaries</t>
  </si>
  <si>
    <t>2411 · City of Hickory Loan</t>
  </si>
  <si>
    <t>2605.5 · Current Portion LTD</t>
  </si>
  <si>
    <t>2608 · NP Line of Credit</t>
  </si>
  <si>
    <t>2609 · WPCOG 400,000 Loan</t>
  </si>
  <si>
    <t>Total Other Current Liabilities</t>
  </si>
  <si>
    <t>Total Current Liabilities</t>
  </si>
  <si>
    <t>Long Term Liabilities</t>
  </si>
  <si>
    <t>2400 · Note Payable HHI 2014</t>
  </si>
  <si>
    <t>2402 · Note payable BB&amp;T</t>
  </si>
  <si>
    <t>2415 · N/P City of Hickory Green Park</t>
  </si>
  <si>
    <t>2419 · City of Hickory-CBD loan</t>
  </si>
  <si>
    <t>2432 · Note Payable  Ally  (569.31)</t>
  </si>
  <si>
    <t>2601 · NP City of Hickory 136 3rd Ave</t>
  </si>
  <si>
    <t>2602 · Note payble Peoples Bank</t>
  </si>
  <si>
    <t>2603 · BB&amp;T Term (old Loc)</t>
  </si>
  <si>
    <t>2605.1 · Less Current Portion LTD</t>
  </si>
  <si>
    <t>2606 · NP-City of Hickory - roof loan</t>
  </si>
  <si>
    <t>2607 · Paul Thompson Loan</t>
  </si>
  <si>
    <t>2610 · Unamortized  Discount on LTD</t>
  </si>
  <si>
    <t>Total Long Term Liabilities</t>
  </si>
  <si>
    <t>Total Liabilities</t>
  </si>
  <si>
    <t>Equity</t>
  </si>
  <si>
    <t>2650 · Retained Earnings</t>
  </si>
  <si>
    <t>Net Income</t>
  </si>
  <si>
    <t>Total Equity</t>
  </si>
  <si>
    <t>TOTAL LIABILITIES &amp; EQUITY</t>
  </si>
  <si>
    <t>Feb 22</t>
  </si>
  <si>
    <t>Budget</t>
  </si>
  <si>
    <t>$ Over Budget</t>
  </si>
  <si>
    <t>Income</t>
  </si>
  <si>
    <t>4005 · Donations</t>
  </si>
  <si>
    <t>4010 · Individual Donations</t>
  </si>
  <si>
    <t>4100 · Church Donations</t>
  </si>
  <si>
    <t>4200 · Corporation Donations</t>
  </si>
  <si>
    <t>4300 · Foundation/Grant Donations</t>
  </si>
  <si>
    <t>4400 · Government Grants</t>
  </si>
  <si>
    <t>4450 · Gifts in Kind Donations</t>
  </si>
  <si>
    <t>Total 4005 · Donations</t>
  </si>
  <si>
    <t>4900 · Other Income</t>
  </si>
  <si>
    <t>4990 · ReStore Sales</t>
  </si>
  <si>
    <t>Total Income</t>
  </si>
  <si>
    <t>Gross Profit</t>
  </si>
  <si>
    <t>Expense</t>
  </si>
  <si>
    <t>5000 · Program Payroll &amp; Benefits</t>
  </si>
  <si>
    <t>5002 · Program Salaries and wages</t>
  </si>
  <si>
    <t>5020 · Program Payroll Taxes</t>
  </si>
  <si>
    <t>5040 · Program-IRA Matching</t>
  </si>
  <si>
    <t>5043 · Program-Insurance</t>
  </si>
  <si>
    <t>Total 5000 · Program Payroll &amp; Benefits</t>
  </si>
  <si>
    <t>5199 · Program-Cost of Homes</t>
  </si>
  <si>
    <t>5210 · Warranty Repairs</t>
  </si>
  <si>
    <t>5510 · Hospitality</t>
  </si>
  <si>
    <t>5560 · Equip Maint &amp; Repair</t>
  </si>
  <si>
    <t>5655 · Supplies</t>
  </si>
  <si>
    <t>5680 · Vehicle Expenses</t>
  </si>
  <si>
    <t>5695 · Workers Comp-Non Employee</t>
  </si>
  <si>
    <t>Total 5199 · Program-Cost of Homes</t>
  </si>
  <si>
    <t>5300 · Habitat Repairs</t>
  </si>
  <si>
    <t>5302 · Salaries and Wages</t>
  </si>
  <si>
    <t>5320 · Payroll Taxes</t>
  </si>
  <si>
    <t>5330 · IRA Matching</t>
  </si>
  <si>
    <t>5343 · Insurance</t>
  </si>
  <si>
    <t>5354 · Project expenses</t>
  </si>
  <si>
    <t>5355 · Supplies</t>
  </si>
  <si>
    <t>5380 · Vehicle expense</t>
  </si>
  <si>
    <t>Total 5300 · Habitat Repairs</t>
  </si>
  <si>
    <t>5500 · General and Administrative</t>
  </si>
  <si>
    <t>5540 · Dues &amp; Fees</t>
  </si>
  <si>
    <t>5550 · Computer Supp &amp; Equip</t>
  </si>
  <si>
    <t>5562 · Site-Taxes &amp; other</t>
  </si>
  <si>
    <t>5565 · Equip Rentals</t>
  </si>
  <si>
    <t>5583 · Insurance-General</t>
  </si>
  <si>
    <t>5590 · Interest</t>
  </si>
  <si>
    <t>5595 · Building Maint &amp; Repair</t>
  </si>
  <si>
    <t>5601 · Travel Expense</t>
  </si>
  <si>
    <t>5610 · Other Expenses</t>
  </si>
  <si>
    <t>5630 · Mortgage Servicing Expense</t>
  </si>
  <si>
    <t>5635 · Postage/Freight</t>
  </si>
  <si>
    <t>5645 · Professional Fees</t>
  </si>
  <si>
    <t>5660 · Office Supplies</t>
  </si>
  <si>
    <t>5685 · Utilities</t>
  </si>
  <si>
    <t>6500 · Family Services</t>
  </si>
  <si>
    <t>Total 5500 · General and Administrative</t>
  </si>
  <si>
    <t>7000 · Development</t>
  </si>
  <si>
    <t>7520 · Dev-Trng/Prof Dev</t>
  </si>
  <si>
    <t>7540 · Dev-Fees &amp; Memberships</t>
  </si>
  <si>
    <t>7570 · Dev-Event Costs</t>
  </si>
  <si>
    <t>7575 · Dev- Software expenses</t>
  </si>
  <si>
    <t>7600 · Dev-Mileage Reimbursement</t>
  </si>
  <si>
    <t>7640 · Dev-Marketing &amp; Media</t>
  </si>
  <si>
    <t>7660 · Dev-Office Supplies</t>
  </si>
  <si>
    <t>7680 · Dev-Bad Debt Expense</t>
  </si>
  <si>
    <t>7890 · Dev- Consulting</t>
  </si>
  <si>
    <t>Total 7000 · Development</t>
  </si>
  <si>
    <t>9000 · ReStore Payroll Expense</t>
  </si>
  <si>
    <t>9002 · ReStore-Salaries and wages</t>
  </si>
  <si>
    <t>9020 · ReStore-Payroll Taxes</t>
  </si>
  <si>
    <t>9040 · ReStore-IRA Matching</t>
  </si>
  <si>
    <t>9043 · ReStore-Insurance Benefits</t>
  </si>
  <si>
    <t>Total 9000 · ReStore Payroll Expense</t>
  </si>
  <si>
    <t>9200 · ReStore Operating Expenses</t>
  </si>
  <si>
    <t>9301 · Restore workshop supplies</t>
  </si>
  <si>
    <t>9505 · ReStore-Bank Charges &amp; Fees</t>
  </si>
  <si>
    <t>9560 · ReStore- General Maintenance</t>
  </si>
  <si>
    <t>9583 · ReStore-Insurance-General</t>
  </si>
  <si>
    <t>9588 · ReStore-Interest Expense</t>
  </si>
  <si>
    <t>9590 · ReStore other purchases</t>
  </si>
  <si>
    <t>9610 · ReStore-Other Expense</t>
  </si>
  <si>
    <t>9625 · ReStore-Advertising</t>
  </si>
  <si>
    <t>9645 · ReStore-Professional Fees</t>
  </si>
  <si>
    <t>9660 · ReStore-Office &amp; Tool Supplies</t>
  </si>
  <si>
    <t>9666 · ReStore-Sales Tax Collected</t>
  </si>
  <si>
    <t>9680 · ReStore-Vehicle Expense</t>
  </si>
  <si>
    <t>9685 · ReStore-Utilities</t>
  </si>
  <si>
    <t>9690 · ReStore-Volunteer Hospitality</t>
  </si>
  <si>
    <t>Total 9200 · ReStore Operating Expenses</t>
  </si>
  <si>
    <t>Total Expense</t>
  </si>
  <si>
    <t>Feb 21</t>
  </si>
  <si>
    <t>Jul '21 - Feb 22</t>
  </si>
  <si>
    <t>Jul '20 - Feb 21</t>
  </si>
  <si>
    <t>4000 · Gross Sales of Homes</t>
  </si>
  <si>
    <t>OPERATING ACTIVITIES</t>
  </si>
  <si>
    <t>Adjustments to reconcile Net Income</t>
  </si>
  <si>
    <t>to net cash provided by operations: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</si>
  <si>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</si>
  <si>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</si>
  <si>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</si>
  <si>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</si>
  <si>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</si>
  <si>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</si>
  <si>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</si>
  <si>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</si>
  <si>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PPP Loan</t>
  </si>
  <si>
    <t>ReStore</t>
  </si>
  <si>
    <t>Habitat For Humanity of Catawba Valley, Inc.</t>
  </si>
  <si>
    <t>Total Cash balance for the month (Restricted and Unrestricted)</t>
  </si>
  <si>
    <t>Cash increase (decrease) for the month</t>
  </si>
  <si>
    <t>Budget vs Actual</t>
  </si>
  <si>
    <t>Current month Actual</t>
  </si>
  <si>
    <t>Current month Budget</t>
  </si>
  <si>
    <t>Increase (Decrease)</t>
  </si>
  <si>
    <t>Total Expenses</t>
  </si>
  <si>
    <t xml:space="preserve">Net Income (loss) for the month </t>
  </si>
  <si>
    <t>β</t>
  </si>
  <si>
    <t>Contributions</t>
  </si>
  <si>
    <t>ξ</t>
  </si>
  <si>
    <t>Restore Sales</t>
  </si>
  <si>
    <t>Net income ReStore</t>
  </si>
  <si>
    <t>%</t>
  </si>
  <si>
    <t>Monthly Comparison</t>
  </si>
  <si>
    <t>Prior year month</t>
  </si>
  <si>
    <t>Net income (loss)  ReStore</t>
  </si>
  <si>
    <t>ReStore sales and net icome increased over prior year</t>
  </si>
  <si>
    <t>YTD Comparison</t>
  </si>
  <si>
    <t>Current YTD</t>
  </si>
  <si>
    <t>Prior year YTD</t>
  </si>
  <si>
    <t>Net Income (loss) for the year</t>
  </si>
  <si>
    <t>$</t>
  </si>
  <si>
    <t>Increase in Repair programs with several HVAC</t>
  </si>
  <si>
    <t>Ѳ</t>
  </si>
  <si>
    <t>Increase in professional fees, family services and utilities</t>
  </si>
  <si>
    <t>#</t>
  </si>
  <si>
    <t>Increase in professional fees, bank charges, sales tax and utilities</t>
  </si>
  <si>
    <t>2200 · Payroll liabilities</t>
  </si>
  <si>
    <t>Net Income ReStore</t>
  </si>
  <si>
    <t>Percentage of Sales increase</t>
  </si>
  <si>
    <t>Percentage of Net Income increase</t>
  </si>
  <si>
    <t>ReStore sales &amp; net income over budget.  Sales are excellent for February</t>
  </si>
  <si>
    <t>Decline in development and marketing</t>
  </si>
  <si>
    <t>Current month includes a significant DAF contribution</t>
  </si>
  <si>
    <t>Contract labor to cover volunter shortage</t>
  </si>
  <si>
    <t>declined in repair expenses</t>
  </si>
  <si>
    <t>Forgiveness of PPP loan</t>
  </si>
  <si>
    <t>Board Summary Report   CHEERS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</si>
</sst>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\-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theme="7" tint="-0.249977111117893"/>
      <name val="Calibri"/>
      <family val="2"/>
    </font>
    <font>
      <b/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left"/>
    </xf>
    <xf numFmtId="43" fontId="4" fillId="0" borderId="0" xfId="2" applyFont="1"/>
    <xf numFmtId="0" fontId="0" fillId="2" borderId="0" xfId="0" applyFill="1"/>
    <xf numFmtId="165" fontId="4" fillId="2" borderId="0" xfId="2" applyNumberFormat="1" applyFont="1" applyFill="1"/>
    <xf numFmtId="165" fontId="0" fillId="2" borderId="0" xfId="0" applyNumberFormat="1" applyFill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/>
    <xf numFmtId="165" fontId="4" fillId="0" borderId="0" xfId="2" applyNumberFormat="1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43" fontId="4" fillId="0" borderId="0" xfId="2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/>
    <xf numFmtId="0" fontId="8" fillId="0" borderId="0" xfId="0" applyFont="1"/>
    <xf numFmtId="0" fontId="9" fillId="0" borderId="0" xfId="0" applyFont="1"/>
    <xf numFmtId="9" fontId="2" fillId="0" borderId="0" xfId="3" applyFont="1"/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('Monthly comparison'!$E$2,'Monthly comparison'!$G$2)</c:f>
              <c:strCache>
                <c:ptCount val="2"/>
                <c:pt idx="0">
                  <c:v>Feb 22</c:v>
                </c:pt>
                <c:pt idx="1">
                  <c:v>Feb 21</c:v>
                </c:pt>
              </c:strCache>
            </c:strRef>
          </c:cat>
          <c:val>
            <c:numRef>
              <c:f>('Monthly comparison'!$E$8,'Monthly comparison'!$G$8)</c:f>
              <c:numCache>
                <c:formatCode>#,##0.00;\-#,##0.00</c:formatCode>
                <c:ptCount val="2"/>
                <c:pt idx="0">
                  <c:v>2655614.2000000002</c:v>
                </c:pt>
                <c:pt idx="1">
                  <c:v>96449.02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('Monthly comparison'!$E$2,'Monthly comparison'!$G$2)</c:f>
              <c:strCache>
                <c:ptCount val="2"/>
                <c:pt idx="0">
                  <c:v>Feb 22</c:v>
                </c:pt>
                <c:pt idx="1">
                  <c:v>Feb 21</c:v>
                </c:pt>
              </c:strCache>
            </c:strRef>
          </c:cat>
          <c:val>
            <c:numRef>
              <c:f>('Monthly comparison'!$E$17,'Monthly comparison'!$G$17)</c:f>
              <c:numCache>
                <c:formatCode>#,##0.00;\-#,##0.00</c:formatCode>
                <c:ptCount val="2"/>
                <c:pt idx="0">
                  <c:v>156355.97</c:v>
                </c:pt>
                <c:pt idx="1">
                  <c:v>150577.07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6393216"/>
        <c:axId val="46394752"/>
      </c:barChart>
      <c:catAx>
        <c:axId val="46393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46394752"/>
        <c:crosses val="autoZero"/>
        <c:auto val="1"/>
        <c:lblAlgn val="ctr"/>
        <c:lblOffset val="100"/>
        <c:noMultiLvlLbl val="0"/>
      </c:catAx>
      <c:valAx>
        <c:axId val="46394752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463932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/>
            </a:r>
            <a:br>
              <a:rPr lang="en-US"/>
            </a:br>
            <a:r>
              <a:rPr lang="en-US"/>
              <a:t>YTD</a:t>
            </a:r>
            <a:r>
              <a:rPr lang="en-US" baseline="0"/>
              <a:t> Comparison</a:t>
            </a:r>
            <a:endParaRPr lang="en-US"/>
          </a:p>
        </c:rich>
      </c:tx>
      <c:layout>
        <c:manualLayout>
          <c:xMode val="edge"/>
          <c:yMode val="edge"/>
          <c:x val="0.3196804461942257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Income</c:v>
          </c:tx>
          <c:invertIfNegative val="0"/>
          <c:cat>
            <c:strRef>
              <c:f>(YTDComparison!$E$2,YTDComparison!$G$2)</c:f>
              <c:strCache>
                <c:ptCount val="2"/>
                <c:pt idx="0">
                  <c:v>Jul '21 - Feb 22</c:v>
                </c:pt>
                <c:pt idx="1">
                  <c:v>Jul '20 - Feb 21</c:v>
                </c:pt>
              </c:strCache>
            </c:strRef>
          </c:cat>
          <c:val>
            <c:numRef>
              <c:f>(YTDComparison!$E$9,YTDComparison!$G$9)</c:f>
              <c:numCache>
                <c:formatCode>#,##0.00;\-#,##0.00</c:formatCode>
                <c:ptCount val="2"/>
                <c:pt idx="0">
                  <c:v>4186704.69</c:v>
                </c:pt>
                <c:pt idx="1">
                  <c:v>1437011.97</c:v>
                </c:pt>
              </c:numCache>
            </c:numRef>
          </c:val>
        </c:ser>
        <c:ser>
          <c:idx val="1"/>
          <c:order val="1"/>
          <c:tx>
            <c:v>Expense</c:v>
          </c:tx>
          <c:invertIfNegative val="0"/>
          <c:cat>
            <c:strRef>
              <c:f>(YTDComparison!$E$2,YTDComparison!$G$2)</c:f>
              <c:strCache>
                <c:ptCount val="2"/>
                <c:pt idx="0">
                  <c:v>Jul '21 - Feb 22</c:v>
                </c:pt>
                <c:pt idx="1">
                  <c:v>Jul '20 - Feb 21</c:v>
                </c:pt>
              </c:strCache>
            </c:strRef>
          </c:cat>
          <c:val>
            <c:numRef>
              <c:f>(YTDComparison!$E$18,YTDComparison!$G$18)</c:f>
              <c:numCache>
                <c:formatCode>#,##0.00;\-#,##0.00</c:formatCode>
                <c:ptCount val="2"/>
                <c:pt idx="0">
                  <c:v>1495697</c:v>
                </c:pt>
                <c:pt idx="1">
                  <c:v>1307270.94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4808576"/>
        <c:axId val="184810112"/>
      </c:barChart>
      <c:catAx>
        <c:axId val="184808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810112"/>
        <c:crosses val="autoZero"/>
        <c:auto val="1"/>
        <c:lblAlgn val="ctr"/>
        <c:lblOffset val="100"/>
        <c:noMultiLvlLbl val="0"/>
      </c:catAx>
      <c:valAx>
        <c:axId val="184810112"/>
        <c:scaling>
          <c:orientation val="minMax"/>
        </c:scaling>
        <c:delete val="1"/>
        <c:axPos val="l"/>
        <c:numFmt formatCode="#,##0.00;\-#,##0.00" sourceLinked="1"/>
        <c:majorTickMark val="out"/>
        <c:minorTickMark val="none"/>
        <c:tickLblPos val="nextTo"/>
        <c:crossAx val="1848085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19050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190500</xdr:colOff>
          <xdr:row>1</xdr:row>
          <xdr:rowOff>19050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152406</xdr:colOff>
      <xdr:row>21</xdr:row>
      <xdr:rowOff>33337</xdr:rowOff>
    </xdr:from>
    <xdr:to>
      <xdr:col>8</xdr:col>
      <xdr:colOff>600081</xdr:colOff>
      <xdr:row>35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9531</xdr:colOff>
      <xdr:row>24</xdr:row>
      <xdr:rowOff>100012</xdr:rowOff>
    </xdr:from>
    <xdr:to>
      <xdr:col>8</xdr:col>
      <xdr:colOff>704856</xdr:colOff>
      <xdr:row>38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Brown/Desktop/6.30.19%20year%20end/18-19%20board%20reports/_MRenner_Backup_101716/March%20Board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alance Sheet"/>
      <sheetName val="Budget vs Actual"/>
      <sheetName val="Monthly Comparison"/>
      <sheetName val="YTD Comparison"/>
      <sheetName val="Cashflow"/>
    </sheetNames>
    <sheetDataSet>
      <sheetData sheetId="0" refreshError="1"/>
      <sheetData sheetId="1" refreshError="1"/>
      <sheetData sheetId="2" refreshError="1">
        <row r="10">
          <cell r="G10">
            <v>0</v>
          </cell>
        </row>
        <row r="15">
          <cell r="G15">
            <v>0</v>
          </cell>
        </row>
        <row r="21">
          <cell r="G21">
            <v>0</v>
          </cell>
        </row>
        <row r="22">
          <cell r="G22">
            <v>0</v>
          </cell>
        </row>
        <row r="107">
          <cell r="G107">
            <v>0</v>
          </cell>
        </row>
        <row r="108">
          <cell r="G108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F3" sqref="F3"/>
    </sheetView>
  </sheetViews>
  <sheetFormatPr defaultRowHeight="15" x14ac:dyDescent="0.25"/>
  <cols>
    <col min="1" max="1" width="4.140625" customWidth="1"/>
    <col min="2" max="2" width="17" customWidth="1"/>
    <col min="3" max="3" width="13.7109375" customWidth="1"/>
    <col min="4" max="4" width="15.42578125" customWidth="1"/>
    <col min="5" max="5" width="1" customWidth="1"/>
    <col min="6" max="6" width="15" customWidth="1"/>
    <col min="7" max="7" width="13.5703125" customWidth="1"/>
    <col min="8" max="8" width="9.7109375" bestFit="1" customWidth="1"/>
  </cols>
  <sheetData>
    <row r="1" spans="1:7" x14ac:dyDescent="0.25">
      <c r="A1" t="s">
        <v>184</v>
      </c>
    </row>
    <row r="2" spans="1:7" x14ac:dyDescent="0.25">
      <c r="A2" t="s">
        <v>223</v>
      </c>
    </row>
    <row r="3" spans="1:7" x14ac:dyDescent="0.25">
      <c r="A3" s="19"/>
      <c r="B3" s="20">
        <v>44620</v>
      </c>
    </row>
    <row r="4" spans="1:7" ht="6" customHeight="1" x14ac:dyDescent="0.25"/>
    <row r="5" spans="1:7" x14ac:dyDescent="0.25">
      <c r="B5" t="s">
        <v>185</v>
      </c>
      <c r="D5" s="21"/>
      <c r="E5" s="21"/>
      <c r="G5" s="21">
        <f>+'Balance Sheet'!F6</f>
        <v>2932857.89</v>
      </c>
    </row>
    <row r="6" spans="1:7" x14ac:dyDescent="0.25">
      <c r="B6" t="s">
        <v>186</v>
      </c>
      <c r="D6" s="21"/>
      <c r="E6" s="21"/>
      <c r="G6" s="21">
        <f>+Cashflow!F25</f>
        <v>2366758.65</v>
      </c>
    </row>
    <row r="7" spans="1:7" hidden="1" x14ac:dyDescent="0.25">
      <c r="D7" s="21"/>
      <c r="E7" s="21"/>
      <c r="F7" s="21"/>
    </row>
    <row r="8" spans="1:7" x14ac:dyDescent="0.25">
      <c r="A8" s="22"/>
      <c r="B8" s="22"/>
      <c r="C8" s="22"/>
      <c r="D8" s="23"/>
      <c r="E8" s="23"/>
      <c r="F8" s="23"/>
      <c r="G8" s="24"/>
    </row>
    <row r="9" spans="1:7" ht="30" x14ac:dyDescent="0.25">
      <c r="B9" s="25" t="s">
        <v>187</v>
      </c>
      <c r="C9" s="26"/>
      <c r="D9" s="27" t="s">
        <v>188</v>
      </c>
      <c r="E9" s="27"/>
      <c r="F9" s="27" t="s">
        <v>189</v>
      </c>
      <c r="G9" s="27" t="s">
        <v>190</v>
      </c>
    </row>
    <row r="10" spans="1:7" x14ac:dyDescent="0.25">
      <c r="B10" t="s">
        <v>90</v>
      </c>
      <c r="C10" s="28"/>
      <c r="D10" s="29">
        <f>+'Budget vs actual'!F14</f>
        <v>2655614.2000000002</v>
      </c>
      <c r="E10" s="29">
        <f>+'[1]Budget vs Actual'!G22</f>
        <v>0</v>
      </c>
      <c r="F10" s="29">
        <f>+'Budget vs actual'!H14</f>
        <v>152927</v>
      </c>
      <c r="G10" s="30">
        <f t="shared" ref="G10:G15" si="0">+D10-F10</f>
        <v>2502687.2000000002</v>
      </c>
    </row>
    <row r="11" spans="1:7" x14ac:dyDescent="0.25">
      <c r="B11" t="s">
        <v>191</v>
      </c>
      <c r="C11" s="28"/>
      <c r="D11" s="29">
        <f>+'Budget vs actual'!F90</f>
        <v>156355.97</v>
      </c>
      <c r="E11" s="29">
        <f>+'[1]Budget vs Actual'!G107</f>
        <v>0</v>
      </c>
      <c r="F11" s="29">
        <f>+'Budget vs actual'!H90</f>
        <v>157493.24</v>
      </c>
      <c r="G11" s="30">
        <f t="shared" si="0"/>
        <v>-1137.2699999999895</v>
      </c>
    </row>
    <row r="12" spans="1:7" x14ac:dyDescent="0.25">
      <c r="B12" t="s">
        <v>192</v>
      </c>
      <c r="C12" s="28"/>
      <c r="D12" s="29">
        <f>+'Budget vs actual'!F91</f>
        <v>2499258.23</v>
      </c>
      <c r="E12" s="29">
        <f>+'[1]Budget vs Actual'!G108</f>
        <v>0</v>
      </c>
      <c r="F12" s="29">
        <f>+'Budget vs actual'!H91</f>
        <v>-4566.24</v>
      </c>
      <c r="G12" s="30">
        <f t="shared" si="0"/>
        <v>2503824.4700000002</v>
      </c>
    </row>
    <row r="13" spans="1:7" x14ac:dyDescent="0.25">
      <c r="A13" s="31" t="s">
        <v>193</v>
      </c>
      <c r="B13" t="s">
        <v>194</v>
      </c>
      <c r="D13" s="29">
        <f>+'Monthly comparison'!E4</f>
        <v>2573323.96</v>
      </c>
      <c r="E13" s="29">
        <f>+'[1]Budget vs Actual'!G10+'[1]Budget vs Actual'!G15</f>
        <v>0</v>
      </c>
      <c r="F13" s="29">
        <f>+'Monthly comparison'!G4</f>
        <v>34016.01</v>
      </c>
      <c r="G13" s="30">
        <f t="shared" si="0"/>
        <v>2539307.9500000002</v>
      </c>
    </row>
    <row r="14" spans="1:7" x14ac:dyDescent="0.25">
      <c r="A14" s="32" t="s">
        <v>195</v>
      </c>
      <c r="B14" t="s">
        <v>196</v>
      </c>
      <c r="D14" s="29">
        <f>+'Budget vs actual'!F13</f>
        <v>82236.929999999993</v>
      </c>
      <c r="E14" s="29">
        <f>+'[1]Budget vs Actual'!G21</f>
        <v>0</v>
      </c>
      <c r="F14" s="29">
        <f>+'Budget vs actual'!H13</f>
        <v>70000</v>
      </c>
      <c r="G14" s="30">
        <f t="shared" si="0"/>
        <v>12236.929999999993</v>
      </c>
    </row>
    <row r="15" spans="1:7" x14ac:dyDescent="0.25">
      <c r="A15" s="32" t="s">
        <v>195</v>
      </c>
      <c r="B15" t="s">
        <v>197</v>
      </c>
      <c r="D15" s="29">
        <f>+'Budget vs actual'!F93</f>
        <v>31673.589999999993</v>
      </c>
      <c r="E15" s="29"/>
      <c r="F15" s="29">
        <f>+'Budget vs actual'!H93</f>
        <v>20969.330000000002</v>
      </c>
      <c r="G15" s="30">
        <f t="shared" si="0"/>
        <v>10704.259999999991</v>
      </c>
    </row>
    <row r="16" spans="1:7" ht="5.25" customHeight="1" x14ac:dyDescent="0.25"/>
    <row r="17" spans="1:8" x14ac:dyDescent="0.25">
      <c r="A17" s="31" t="s">
        <v>193</v>
      </c>
      <c r="B17" s="33" t="s">
        <v>219</v>
      </c>
      <c r="C17" s="34"/>
      <c r="D17" s="34"/>
      <c r="E17" s="34"/>
      <c r="F17" s="34"/>
      <c r="G17" s="34"/>
    </row>
    <row r="18" spans="1:8" x14ac:dyDescent="0.25">
      <c r="A18" s="32" t="s">
        <v>195</v>
      </c>
      <c r="B18" s="33" t="s">
        <v>217</v>
      </c>
      <c r="C18" s="34"/>
      <c r="D18" s="34"/>
      <c r="E18" s="34"/>
      <c r="F18" s="34"/>
      <c r="G18" s="34"/>
    </row>
    <row r="19" spans="1:8" x14ac:dyDescent="0.25">
      <c r="A19" s="35" t="s">
        <v>198</v>
      </c>
      <c r="B19" s="33" t="s">
        <v>218</v>
      </c>
    </row>
    <row r="20" spans="1:8" x14ac:dyDescent="0.25">
      <c r="A20" s="44" t="s">
        <v>209</v>
      </c>
      <c r="B20" s="33" t="s">
        <v>220</v>
      </c>
    </row>
    <row r="21" spans="1:8" x14ac:dyDescent="0.25">
      <c r="A21" s="22"/>
      <c r="B21" s="22"/>
      <c r="C21" s="22"/>
      <c r="D21" s="23"/>
      <c r="E21" s="23"/>
      <c r="F21" s="23"/>
      <c r="G21" s="24"/>
    </row>
    <row r="22" spans="1:8" ht="30" x14ac:dyDescent="0.25">
      <c r="B22" s="25" t="s">
        <v>199</v>
      </c>
      <c r="C22" s="26"/>
      <c r="D22" s="27" t="s">
        <v>188</v>
      </c>
      <c r="E22" s="27"/>
      <c r="F22" s="27" t="s">
        <v>200</v>
      </c>
      <c r="G22" s="27" t="s">
        <v>190</v>
      </c>
    </row>
    <row r="23" spans="1:8" x14ac:dyDescent="0.25">
      <c r="B23" t="s">
        <v>90</v>
      </c>
      <c r="C23" s="28"/>
      <c r="D23" s="29">
        <f t="shared" ref="D23:D28" si="1">+D10</f>
        <v>2655614.2000000002</v>
      </c>
      <c r="E23" s="29"/>
      <c r="F23" s="29">
        <f>+'Monthly comparison'!G7</f>
        <v>96449.02</v>
      </c>
      <c r="G23" s="30">
        <f>+D23-F23</f>
        <v>2559165.1800000002</v>
      </c>
    </row>
    <row r="24" spans="1:8" x14ac:dyDescent="0.25">
      <c r="B24" t="s">
        <v>191</v>
      </c>
      <c r="C24" s="28"/>
      <c r="D24" s="29">
        <f t="shared" si="1"/>
        <v>156355.97</v>
      </c>
      <c r="E24" s="29"/>
      <c r="F24" s="29">
        <f>+'Monthly comparison'!G17</f>
        <v>150577.07</v>
      </c>
      <c r="G24" s="30">
        <f t="shared" ref="G24:G28" si="2">+D24-F24</f>
        <v>5778.8999999999942</v>
      </c>
    </row>
    <row r="25" spans="1:8" x14ac:dyDescent="0.25">
      <c r="B25" t="s">
        <v>192</v>
      </c>
      <c r="C25" s="28"/>
      <c r="D25" s="29">
        <f t="shared" si="1"/>
        <v>2499258.23</v>
      </c>
      <c r="E25" s="29"/>
      <c r="F25" s="29">
        <f>+'Monthly comparison'!G18</f>
        <v>-54128.05</v>
      </c>
      <c r="G25" s="30">
        <f t="shared" si="2"/>
        <v>2553386.2799999998</v>
      </c>
    </row>
    <row r="26" spans="1:8" x14ac:dyDescent="0.25">
      <c r="A26" s="31" t="s">
        <v>193</v>
      </c>
      <c r="B26" t="s">
        <v>194</v>
      </c>
      <c r="D26" s="29">
        <f t="shared" si="1"/>
        <v>2573323.96</v>
      </c>
      <c r="E26" s="29"/>
      <c r="F26" s="29">
        <f>+'Monthly comparison'!G4</f>
        <v>34016.01</v>
      </c>
      <c r="G26" s="30">
        <f t="shared" si="2"/>
        <v>2539307.9500000002</v>
      </c>
    </row>
    <row r="27" spans="1:8" x14ac:dyDescent="0.25">
      <c r="A27" s="32" t="s">
        <v>195</v>
      </c>
      <c r="B27" t="s">
        <v>196</v>
      </c>
      <c r="D27" s="29">
        <f t="shared" si="1"/>
        <v>82236.929999999993</v>
      </c>
      <c r="E27" s="29"/>
      <c r="F27" s="29">
        <f>+'Monthly comparison'!G6</f>
        <v>62426.06</v>
      </c>
      <c r="G27" s="30">
        <f t="shared" si="2"/>
        <v>19810.869999999995</v>
      </c>
    </row>
    <row r="28" spans="1:8" x14ac:dyDescent="0.25">
      <c r="A28" s="32" t="s">
        <v>195</v>
      </c>
      <c r="B28" t="s">
        <v>201</v>
      </c>
      <c r="D28" s="29">
        <f t="shared" si="1"/>
        <v>31673.589999999993</v>
      </c>
      <c r="E28" s="29"/>
      <c r="F28" s="29">
        <f>+'Monthly comparison'!G20</f>
        <v>18488.749999999996</v>
      </c>
      <c r="G28" s="30">
        <f t="shared" si="2"/>
        <v>13184.839999999997</v>
      </c>
    </row>
    <row r="29" spans="1:8" ht="6.75" customHeight="1" x14ac:dyDescent="0.25"/>
    <row r="30" spans="1:8" ht="15" customHeight="1" x14ac:dyDescent="0.25">
      <c r="A30" s="36" t="s">
        <v>193</v>
      </c>
      <c r="B30" s="33" t="s">
        <v>219</v>
      </c>
      <c r="C30" s="37"/>
      <c r="D30" s="37"/>
      <c r="E30" s="37"/>
      <c r="F30" s="37"/>
      <c r="G30" s="37"/>
      <c r="H30" s="37"/>
    </row>
    <row r="31" spans="1:8" x14ac:dyDescent="0.25">
      <c r="A31" s="32" t="s">
        <v>195</v>
      </c>
      <c r="B31" s="33" t="s">
        <v>217</v>
      </c>
      <c r="C31" s="34"/>
      <c r="D31" s="34"/>
      <c r="E31" s="34"/>
      <c r="F31" s="34"/>
      <c r="G31" s="34"/>
    </row>
    <row r="32" spans="1:8" x14ac:dyDescent="0.25">
      <c r="A32" s="35" t="s">
        <v>198</v>
      </c>
      <c r="B32" t="s">
        <v>221</v>
      </c>
      <c r="C32" s="34"/>
      <c r="D32" s="34"/>
      <c r="E32" s="34"/>
      <c r="F32" s="34"/>
      <c r="G32" s="34"/>
    </row>
    <row r="33" spans="1:8" x14ac:dyDescent="0.25">
      <c r="A33" s="22"/>
      <c r="B33" s="22"/>
      <c r="C33" s="22"/>
      <c r="D33" s="23"/>
      <c r="E33" s="23"/>
      <c r="F33" s="23"/>
      <c r="G33" s="24"/>
    </row>
    <row r="34" spans="1:8" ht="30" x14ac:dyDescent="0.25">
      <c r="A34" s="38"/>
      <c r="B34" s="39" t="s">
        <v>203</v>
      </c>
      <c r="C34" s="40"/>
      <c r="D34" s="41" t="s">
        <v>204</v>
      </c>
      <c r="E34" s="41"/>
      <c r="F34" s="42" t="s">
        <v>205</v>
      </c>
      <c r="G34" s="42" t="s">
        <v>190</v>
      </c>
    </row>
    <row r="35" spans="1:8" x14ac:dyDescent="0.25">
      <c r="B35" t="s">
        <v>90</v>
      </c>
      <c r="C35" s="38"/>
      <c r="D35" s="29">
        <f>+YTDComparison!$E$8</f>
        <v>4186704.69</v>
      </c>
      <c r="E35" s="29"/>
      <c r="F35" s="29">
        <f>+YTDComparison!G8</f>
        <v>1437011.97</v>
      </c>
      <c r="G35" s="30">
        <f t="shared" ref="G35:G40" si="3">+D35-F35</f>
        <v>2749692.7199999997</v>
      </c>
    </row>
    <row r="36" spans="1:8" x14ac:dyDescent="0.25">
      <c r="B36" t="s">
        <v>191</v>
      </c>
      <c r="C36" s="38"/>
      <c r="D36" s="29">
        <f>+YTDComparison!$E$18</f>
        <v>1495697</v>
      </c>
      <c r="E36" s="29"/>
      <c r="F36" s="29">
        <f>+YTDComparison!G18</f>
        <v>1307270.94</v>
      </c>
      <c r="G36" s="30">
        <f t="shared" si="3"/>
        <v>188426.06000000006</v>
      </c>
    </row>
    <row r="37" spans="1:8" x14ac:dyDescent="0.25">
      <c r="B37" s="38" t="s">
        <v>206</v>
      </c>
      <c r="C37" s="38"/>
      <c r="D37" s="29">
        <f>+YTDComparison!$E$19</f>
        <v>2691007.69</v>
      </c>
      <c r="E37" s="29"/>
      <c r="F37" s="29">
        <f>+YTDComparison!G19</f>
        <v>129741.03</v>
      </c>
      <c r="G37" s="30">
        <f t="shared" si="3"/>
        <v>2561266.66</v>
      </c>
    </row>
    <row r="38" spans="1:8" x14ac:dyDescent="0.25">
      <c r="A38" s="36" t="s">
        <v>193</v>
      </c>
      <c r="B38" s="38" t="s">
        <v>194</v>
      </c>
      <c r="C38" s="38"/>
      <c r="D38" s="29">
        <f>+YTDComparison!$E$5</f>
        <v>3354005.08</v>
      </c>
      <c r="E38" s="29"/>
      <c r="F38" s="29">
        <f>+YTDComparison!G5</f>
        <v>791622.28</v>
      </c>
      <c r="G38" s="30">
        <f t="shared" si="3"/>
        <v>2562382.7999999998</v>
      </c>
    </row>
    <row r="39" spans="1:8" x14ac:dyDescent="0.25">
      <c r="A39" s="32" t="s">
        <v>195</v>
      </c>
      <c r="B39" s="38" t="s">
        <v>196</v>
      </c>
      <c r="C39" s="38"/>
      <c r="D39" s="29">
        <f>+YTDComparison!$E$7</f>
        <v>600672.52</v>
      </c>
      <c r="E39" s="29"/>
      <c r="F39" s="29">
        <f>+YTDComparison!G7</f>
        <v>521372.85</v>
      </c>
      <c r="G39" s="30">
        <f t="shared" si="3"/>
        <v>79299.670000000042</v>
      </c>
    </row>
    <row r="40" spans="1:8" x14ac:dyDescent="0.25">
      <c r="A40" s="32" t="s">
        <v>195</v>
      </c>
      <c r="B40" s="38" t="s">
        <v>197</v>
      </c>
      <c r="C40" s="38"/>
      <c r="D40" s="29">
        <f>+YTDComparison!$E$21</f>
        <v>185548.73000000007</v>
      </c>
      <c r="E40" s="29"/>
      <c r="F40" s="29">
        <f>+YTDComparison!G21</f>
        <v>164469.66999999998</v>
      </c>
      <c r="G40" s="30">
        <f t="shared" si="3"/>
        <v>21079.060000000085</v>
      </c>
      <c r="H40" s="30"/>
    </row>
    <row r="41" spans="1:8" ht="8.25" customHeight="1" x14ac:dyDescent="0.25">
      <c r="A41" s="32"/>
      <c r="B41" s="38"/>
      <c r="C41" s="38"/>
      <c r="D41" s="29"/>
      <c r="E41" s="29"/>
      <c r="F41" s="29"/>
      <c r="G41" s="30"/>
    </row>
    <row r="42" spans="1:8" x14ac:dyDescent="0.25">
      <c r="A42" s="36" t="s">
        <v>193</v>
      </c>
      <c r="B42" s="33" t="s">
        <v>219</v>
      </c>
      <c r="C42" s="33"/>
      <c r="D42" s="33"/>
      <c r="E42" s="33"/>
      <c r="F42" s="33"/>
      <c r="G42" s="33"/>
      <c r="H42" s="43"/>
    </row>
    <row r="43" spans="1:8" ht="16.5" customHeight="1" x14ac:dyDescent="0.25">
      <c r="A43" s="32" t="s">
        <v>195</v>
      </c>
      <c r="B43" s="37" t="s">
        <v>202</v>
      </c>
      <c r="C43" s="34"/>
      <c r="D43" s="34"/>
      <c r="E43" s="34"/>
      <c r="F43" s="34"/>
      <c r="G43" s="34"/>
    </row>
    <row r="44" spans="1:8" x14ac:dyDescent="0.25">
      <c r="A44" s="35" t="s">
        <v>207</v>
      </c>
      <c r="B44" s="33" t="s">
        <v>222</v>
      </c>
    </row>
    <row r="45" spans="1:8" x14ac:dyDescent="0.25">
      <c r="A45" s="35" t="s">
        <v>198</v>
      </c>
      <c r="B45" s="33" t="s">
        <v>208</v>
      </c>
    </row>
    <row r="46" spans="1:8" x14ac:dyDescent="0.25">
      <c r="A46" s="44" t="s">
        <v>209</v>
      </c>
      <c r="B46" s="33" t="s">
        <v>210</v>
      </c>
    </row>
    <row r="47" spans="1:8" ht="16.5" customHeight="1" x14ac:dyDescent="0.25">
      <c r="A47" s="32" t="s">
        <v>211</v>
      </c>
      <c r="B47" s="33" t="s">
        <v>212</v>
      </c>
    </row>
    <row r="48" spans="1:8" x14ac:dyDescent="0.25">
      <c r="A48" s="45"/>
      <c r="B48" s="33"/>
    </row>
    <row r="50" spans="1:2" x14ac:dyDescent="0.25">
      <c r="A50" s="32"/>
      <c r="B50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76"/>
  <sheetViews>
    <sheetView zoomScaleNormal="100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K53" sqref="K53"/>
    </sheetView>
  </sheetViews>
  <sheetFormatPr defaultRowHeight="15" x14ac:dyDescent="0.25"/>
  <cols>
    <col min="1" max="4" width="3" style="16" customWidth="1"/>
    <col min="5" max="5" width="32.140625" style="16" customWidth="1"/>
    <col min="6" max="6" width="10.5703125" style="17" bestFit="1" customWidth="1"/>
    <col min="7" max="7" width="2.28515625" style="17" customWidth="1"/>
    <col min="8" max="8" width="10.5703125" style="17" bestFit="1" customWidth="1"/>
    <col min="9" max="9" width="2.28515625" style="17" customWidth="1"/>
    <col min="10" max="10" width="10" style="17" bestFit="1" customWidth="1"/>
  </cols>
  <sheetData>
    <row r="1" spans="1:10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</row>
    <row r="3" spans="1:10" ht="15.75" thickTop="1" x14ac:dyDescent="0.25">
      <c r="A3" s="1" t="s">
        <v>3</v>
      </c>
      <c r="B3" s="1"/>
      <c r="C3" s="1"/>
      <c r="D3" s="1"/>
      <c r="E3" s="1"/>
      <c r="F3" s="4"/>
      <c r="G3" s="5"/>
      <c r="H3" s="4"/>
      <c r="I3" s="5"/>
      <c r="J3" s="4"/>
    </row>
    <row r="4" spans="1:10" x14ac:dyDescent="0.25">
      <c r="A4" s="1"/>
      <c r="B4" s="1" t="s">
        <v>4</v>
      </c>
      <c r="C4" s="1"/>
      <c r="D4" s="1"/>
      <c r="E4" s="1"/>
      <c r="F4" s="4"/>
      <c r="G4" s="5"/>
      <c r="H4" s="4"/>
      <c r="I4" s="5"/>
      <c r="J4" s="4"/>
    </row>
    <row r="5" spans="1:10" x14ac:dyDescent="0.25">
      <c r="A5" s="1"/>
      <c r="B5" s="1"/>
      <c r="C5" s="1" t="s">
        <v>5</v>
      </c>
      <c r="D5" s="1"/>
      <c r="E5" s="1"/>
      <c r="F5" s="4"/>
      <c r="G5" s="5"/>
      <c r="H5" s="4"/>
      <c r="I5" s="5"/>
      <c r="J5" s="4"/>
    </row>
    <row r="6" spans="1:10" ht="15.75" thickBot="1" x14ac:dyDescent="0.3">
      <c r="A6" s="1"/>
      <c r="B6" s="1"/>
      <c r="C6" s="1"/>
      <c r="D6" s="1" t="s">
        <v>6</v>
      </c>
      <c r="E6" s="1"/>
      <c r="F6" s="6">
        <v>2932857.89</v>
      </c>
      <c r="G6" s="5"/>
      <c r="H6" s="6">
        <v>618759.91</v>
      </c>
      <c r="I6" s="5"/>
      <c r="J6" s="6">
        <f>ROUND((F6-H6),5)</f>
        <v>2314097.98</v>
      </c>
    </row>
    <row r="7" spans="1:10" x14ac:dyDescent="0.25">
      <c r="A7" s="1"/>
      <c r="B7" s="1"/>
      <c r="C7" s="1" t="s">
        <v>7</v>
      </c>
      <c r="D7" s="1"/>
      <c r="E7" s="1"/>
      <c r="F7" s="4">
        <f>ROUND(SUM(F5:F6),5)</f>
        <v>2932857.89</v>
      </c>
      <c r="G7" s="5"/>
      <c r="H7" s="4">
        <f>ROUND(SUM(H5:H6),5)</f>
        <v>618759.91</v>
      </c>
      <c r="I7" s="5"/>
      <c r="J7" s="4">
        <f>ROUND((F7-H7),5)</f>
        <v>2314097.98</v>
      </c>
    </row>
    <row r="8" spans="1:10" x14ac:dyDescent="0.25">
      <c r="A8" s="1"/>
      <c r="B8" s="1"/>
      <c r="C8" s="1" t="s">
        <v>8</v>
      </c>
      <c r="D8" s="1"/>
      <c r="E8" s="1"/>
      <c r="F8" s="4"/>
      <c r="G8" s="5"/>
      <c r="H8" s="4"/>
      <c r="I8" s="5"/>
      <c r="J8" s="4"/>
    </row>
    <row r="9" spans="1:10" ht="15.75" thickBot="1" x14ac:dyDescent="0.3">
      <c r="A9" s="1"/>
      <c r="B9" s="1"/>
      <c r="C9" s="1"/>
      <c r="D9" s="1" t="s">
        <v>9</v>
      </c>
      <c r="E9" s="1"/>
      <c r="F9" s="6">
        <v>167954.78</v>
      </c>
      <c r="G9" s="5"/>
      <c r="H9" s="6">
        <v>312163.26</v>
      </c>
      <c r="I9" s="5"/>
      <c r="J9" s="6">
        <f>ROUND((F9-H9),5)</f>
        <v>-144208.48000000001</v>
      </c>
    </row>
    <row r="10" spans="1:10" x14ac:dyDescent="0.25">
      <c r="A10" s="1"/>
      <c r="B10" s="1"/>
      <c r="C10" s="1" t="s">
        <v>10</v>
      </c>
      <c r="D10" s="1"/>
      <c r="E10" s="1"/>
      <c r="F10" s="4">
        <f>ROUND(SUM(F8:F9),5)</f>
        <v>167954.78</v>
      </c>
      <c r="G10" s="5"/>
      <c r="H10" s="4">
        <f>ROUND(SUM(H8:H9),5)</f>
        <v>312163.26</v>
      </c>
      <c r="I10" s="5"/>
      <c r="J10" s="4">
        <f>ROUND((F10-H10),5)</f>
        <v>-144208.48000000001</v>
      </c>
    </row>
    <row r="11" spans="1:10" x14ac:dyDescent="0.25">
      <c r="A11" s="1"/>
      <c r="B11" s="1"/>
      <c r="C11" s="1" t="s">
        <v>11</v>
      </c>
      <c r="D11" s="1"/>
      <c r="E11" s="1"/>
      <c r="F11" s="4"/>
      <c r="G11" s="5"/>
      <c r="H11" s="4"/>
      <c r="I11" s="5"/>
      <c r="J11" s="4"/>
    </row>
    <row r="12" spans="1:10" x14ac:dyDescent="0.25">
      <c r="A12" s="1"/>
      <c r="B12" s="1"/>
      <c r="C12" s="1"/>
      <c r="D12" s="1" t="s">
        <v>12</v>
      </c>
      <c r="E12" s="1"/>
      <c r="F12" s="4">
        <v>586781.81999999995</v>
      </c>
      <c r="G12" s="5"/>
      <c r="H12" s="4">
        <v>204167.67</v>
      </c>
      <c r="I12" s="5"/>
      <c r="J12" s="4">
        <f t="shared" ref="J12:J21" si="0">ROUND((F12-H12),5)</f>
        <v>382614.15</v>
      </c>
    </row>
    <row r="13" spans="1:10" x14ac:dyDescent="0.25">
      <c r="A13" s="1"/>
      <c r="B13" s="1"/>
      <c r="C13" s="1"/>
      <c r="D13" s="1" t="s">
        <v>13</v>
      </c>
      <c r="E13" s="1"/>
      <c r="F13" s="4">
        <v>39772.46</v>
      </c>
      <c r="G13" s="5"/>
      <c r="H13" s="4">
        <v>44523.54</v>
      </c>
      <c r="I13" s="5"/>
      <c r="J13" s="4">
        <f t="shared" si="0"/>
        <v>-4751.08</v>
      </c>
    </row>
    <row r="14" spans="1:10" x14ac:dyDescent="0.25">
      <c r="A14" s="1"/>
      <c r="B14" s="1"/>
      <c r="C14" s="1"/>
      <c r="D14" s="1" t="s">
        <v>14</v>
      </c>
      <c r="E14" s="1"/>
      <c r="F14" s="4">
        <v>99188.33</v>
      </c>
      <c r="G14" s="5"/>
      <c r="H14" s="4">
        <v>99188.33</v>
      </c>
      <c r="I14" s="5"/>
      <c r="J14" s="4">
        <f t="shared" si="0"/>
        <v>0</v>
      </c>
    </row>
    <row r="15" spans="1:10" x14ac:dyDescent="0.25">
      <c r="A15" s="1"/>
      <c r="B15" s="1"/>
      <c r="C15" s="1"/>
      <c r="D15" s="1" t="s">
        <v>15</v>
      </c>
      <c r="E15" s="1"/>
      <c r="F15" s="4">
        <v>-99188.33</v>
      </c>
      <c r="G15" s="5"/>
      <c r="H15" s="4">
        <v>-99188.33</v>
      </c>
      <c r="I15" s="5"/>
      <c r="J15" s="4">
        <f t="shared" si="0"/>
        <v>0</v>
      </c>
    </row>
    <row r="16" spans="1:10" x14ac:dyDescent="0.25">
      <c r="A16" s="1"/>
      <c r="B16" s="1"/>
      <c r="C16" s="1"/>
      <c r="D16" s="1" t="s">
        <v>16</v>
      </c>
      <c r="E16" s="1"/>
      <c r="F16" s="4">
        <v>144890.66</v>
      </c>
      <c r="G16" s="5"/>
      <c r="H16" s="4">
        <v>144890.66</v>
      </c>
      <c r="I16" s="5"/>
      <c r="J16" s="4">
        <f t="shared" si="0"/>
        <v>0</v>
      </c>
    </row>
    <row r="17" spans="1:11" x14ac:dyDescent="0.25">
      <c r="A17" s="1"/>
      <c r="B17" s="1"/>
      <c r="C17" s="1"/>
      <c r="D17" s="1" t="s">
        <v>17</v>
      </c>
      <c r="E17" s="1"/>
      <c r="F17" s="4">
        <v>61109.47</v>
      </c>
      <c r="G17" s="5"/>
      <c r="H17" s="4">
        <v>79726.16</v>
      </c>
      <c r="I17" s="5"/>
      <c r="J17" s="4">
        <f t="shared" si="0"/>
        <v>-18616.689999999999</v>
      </c>
    </row>
    <row r="18" spans="1:11" x14ac:dyDescent="0.25">
      <c r="A18" s="1"/>
      <c r="B18" s="1"/>
      <c r="C18" s="1"/>
      <c r="D18" s="1" t="s">
        <v>18</v>
      </c>
      <c r="E18" s="1"/>
      <c r="F18" s="4">
        <v>-66754.740000000005</v>
      </c>
      <c r="G18" s="5"/>
      <c r="H18" s="4">
        <v>-66754.740000000005</v>
      </c>
      <c r="I18" s="5"/>
      <c r="J18" s="4">
        <f t="shared" si="0"/>
        <v>0</v>
      </c>
    </row>
    <row r="19" spans="1:11" ht="15.75" thickBot="1" x14ac:dyDescent="0.3">
      <c r="A19" s="1"/>
      <c r="B19" s="1"/>
      <c r="C19" s="1"/>
      <c r="D19" s="1" t="s">
        <v>19</v>
      </c>
      <c r="E19" s="1"/>
      <c r="F19" s="7">
        <v>498560.41</v>
      </c>
      <c r="G19" s="5"/>
      <c r="H19" s="7">
        <v>321361.42</v>
      </c>
      <c r="I19" s="5"/>
      <c r="J19" s="7">
        <f t="shared" si="0"/>
        <v>177198.99</v>
      </c>
    </row>
    <row r="20" spans="1:11" ht="15.75" thickBot="1" x14ac:dyDescent="0.3">
      <c r="A20" s="1"/>
      <c r="B20" s="1"/>
      <c r="C20" s="1" t="s">
        <v>20</v>
      </c>
      <c r="D20" s="1"/>
      <c r="E20" s="1"/>
      <c r="F20" s="8">
        <f>ROUND(SUM(F11:F19),5)</f>
        <v>1264360.08</v>
      </c>
      <c r="G20" s="5"/>
      <c r="H20" s="8">
        <f>ROUND(SUM(H11:H19),5)</f>
        <v>727914.71</v>
      </c>
      <c r="I20" s="5"/>
      <c r="J20" s="8">
        <f t="shared" si="0"/>
        <v>536445.37</v>
      </c>
    </row>
    <row r="21" spans="1:11" x14ac:dyDescent="0.25">
      <c r="A21" s="1"/>
      <c r="B21" s="1" t="s">
        <v>21</v>
      </c>
      <c r="C21" s="1"/>
      <c r="D21" s="1"/>
      <c r="E21" s="1"/>
      <c r="F21" s="4">
        <f>ROUND(F4+F7+F10+F20,5)</f>
        <v>4365172.75</v>
      </c>
      <c r="G21" s="5"/>
      <c r="H21" s="4">
        <f>ROUND(H4+H7+H10+H20,5)</f>
        <v>1658837.88</v>
      </c>
      <c r="I21" s="5"/>
      <c r="J21" s="4">
        <f t="shared" si="0"/>
        <v>2706334.87</v>
      </c>
    </row>
    <row r="22" spans="1:11" x14ac:dyDescent="0.25">
      <c r="A22" s="1"/>
      <c r="B22" s="1" t="s">
        <v>22</v>
      </c>
      <c r="C22" s="1"/>
      <c r="D22" s="1"/>
      <c r="E22" s="1"/>
      <c r="F22" s="4"/>
      <c r="G22" s="5"/>
      <c r="H22" s="4"/>
      <c r="I22" s="5"/>
      <c r="J22" s="4"/>
    </row>
    <row r="23" spans="1:11" x14ac:dyDescent="0.25">
      <c r="A23" s="1"/>
      <c r="B23" s="1"/>
      <c r="C23" s="1" t="s">
        <v>23</v>
      </c>
      <c r="D23" s="1"/>
      <c r="E23" s="1"/>
      <c r="F23" s="4">
        <v>643051.72</v>
      </c>
      <c r="G23" s="5"/>
      <c r="H23" s="4">
        <v>643051.72</v>
      </c>
      <c r="I23" s="5"/>
      <c r="J23" s="4">
        <f t="shared" ref="J23:J32" si="1">ROUND((F23-H23),5)</f>
        <v>0</v>
      </c>
    </row>
    <row r="24" spans="1:11" x14ac:dyDescent="0.25">
      <c r="A24" s="1"/>
      <c r="B24" s="1"/>
      <c r="C24" s="1" t="s">
        <v>24</v>
      </c>
      <c r="D24" s="1"/>
      <c r="E24" s="1"/>
      <c r="F24" s="4">
        <v>969394.32</v>
      </c>
      <c r="G24" s="5"/>
      <c r="H24" s="4">
        <v>899884.98</v>
      </c>
      <c r="I24" s="5"/>
      <c r="J24" s="4">
        <f t="shared" si="1"/>
        <v>69509.34</v>
      </c>
      <c r="K24" t="s">
        <v>183</v>
      </c>
    </row>
    <row r="25" spans="1:11" x14ac:dyDescent="0.25">
      <c r="A25" s="1"/>
      <c r="B25" s="1"/>
      <c r="C25" s="1" t="s">
        <v>25</v>
      </c>
      <c r="D25" s="1"/>
      <c r="E25" s="1"/>
      <c r="F25" s="4">
        <v>38957.440000000002</v>
      </c>
      <c r="G25" s="5"/>
      <c r="H25" s="4">
        <v>37501.83</v>
      </c>
      <c r="I25" s="5"/>
      <c r="J25" s="4">
        <f t="shared" si="1"/>
        <v>1455.61</v>
      </c>
    </row>
    <row r="26" spans="1:11" x14ac:dyDescent="0.25">
      <c r="A26" s="1"/>
      <c r="B26" s="1"/>
      <c r="C26" s="1" t="s">
        <v>26</v>
      </c>
      <c r="D26" s="1"/>
      <c r="E26" s="1"/>
      <c r="F26" s="4">
        <v>37215.47</v>
      </c>
      <c r="G26" s="5"/>
      <c r="H26" s="4">
        <v>36165.49</v>
      </c>
      <c r="I26" s="5"/>
      <c r="J26" s="4">
        <f t="shared" si="1"/>
        <v>1049.98</v>
      </c>
    </row>
    <row r="27" spans="1:11" x14ac:dyDescent="0.25">
      <c r="A27" s="1"/>
      <c r="B27" s="1"/>
      <c r="C27" s="1" t="s">
        <v>27</v>
      </c>
      <c r="D27" s="1"/>
      <c r="E27" s="1"/>
      <c r="F27" s="4">
        <v>25789.65</v>
      </c>
      <c r="G27" s="5"/>
      <c r="H27" s="4">
        <v>25789.65</v>
      </c>
      <c r="I27" s="5"/>
      <c r="J27" s="4">
        <f t="shared" si="1"/>
        <v>0</v>
      </c>
    </row>
    <row r="28" spans="1:11" x14ac:dyDescent="0.25">
      <c r="A28" s="1"/>
      <c r="B28" s="1"/>
      <c r="C28" s="1" t="s">
        <v>28</v>
      </c>
      <c r="D28" s="1"/>
      <c r="E28" s="1"/>
      <c r="F28" s="4">
        <v>137248.95000000001</v>
      </c>
      <c r="G28" s="5"/>
      <c r="H28" s="4">
        <v>137248.95000000001</v>
      </c>
      <c r="I28" s="5"/>
      <c r="J28" s="4">
        <f t="shared" si="1"/>
        <v>0</v>
      </c>
    </row>
    <row r="29" spans="1:11" x14ac:dyDescent="0.25">
      <c r="A29" s="1"/>
      <c r="B29" s="1"/>
      <c r="C29" s="1" t="s">
        <v>29</v>
      </c>
      <c r="D29" s="1"/>
      <c r="E29" s="1"/>
      <c r="F29" s="4">
        <v>449141.24</v>
      </c>
      <c r="G29" s="5"/>
      <c r="H29" s="4">
        <v>453000</v>
      </c>
      <c r="I29" s="5"/>
      <c r="J29" s="4">
        <f t="shared" si="1"/>
        <v>-3858.76</v>
      </c>
    </row>
    <row r="30" spans="1:11" x14ac:dyDescent="0.25">
      <c r="A30" s="1"/>
      <c r="B30" s="1"/>
      <c r="C30" s="1" t="s">
        <v>30</v>
      </c>
      <c r="D30" s="1"/>
      <c r="E30" s="1"/>
      <c r="F30" s="4">
        <v>114093.66</v>
      </c>
      <c r="G30" s="5"/>
      <c r="H30" s="4">
        <v>114093.66</v>
      </c>
      <c r="I30" s="5"/>
      <c r="J30" s="4">
        <f t="shared" si="1"/>
        <v>0</v>
      </c>
    </row>
    <row r="31" spans="1:11" ht="15.75" thickBot="1" x14ac:dyDescent="0.3">
      <c r="A31" s="1"/>
      <c r="B31" s="1"/>
      <c r="C31" s="1" t="s">
        <v>31</v>
      </c>
      <c r="D31" s="1"/>
      <c r="E31" s="1"/>
      <c r="F31" s="6">
        <v>-796612.94</v>
      </c>
      <c r="G31" s="5"/>
      <c r="H31" s="6">
        <v>-796612.94</v>
      </c>
      <c r="I31" s="5"/>
      <c r="J31" s="6">
        <f t="shared" si="1"/>
        <v>0</v>
      </c>
    </row>
    <row r="32" spans="1:11" x14ac:dyDescent="0.25">
      <c r="A32" s="1"/>
      <c r="B32" s="1" t="s">
        <v>32</v>
      </c>
      <c r="C32" s="1"/>
      <c r="D32" s="1"/>
      <c r="E32" s="1"/>
      <c r="F32" s="4">
        <f>ROUND(SUM(F22:F31),5)</f>
        <v>1618279.51</v>
      </c>
      <c r="G32" s="5"/>
      <c r="H32" s="4">
        <f>ROUND(SUM(H22:H31),5)</f>
        <v>1550123.34</v>
      </c>
      <c r="I32" s="5"/>
      <c r="J32" s="4">
        <f t="shared" si="1"/>
        <v>68156.17</v>
      </c>
    </row>
    <row r="33" spans="1:11" x14ac:dyDescent="0.25">
      <c r="A33" s="1"/>
      <c r="B33" s="1" t="s">
        <v>33</v>
      </c>
      <c r="C33" s="1"/>
      <c r="D33" s="1"/>
      <c r="E33" s="1"/>
      <c r="F33" s="4"/>
      <c r="G33" s="5"/>
      <c r="H33" s="4"/>
      <c r="I33" s="5"/>
      <c r="J33" s="4"/>
    </row>
    <row r="34" spans="1:11" x14ac:dyDescent="0.25">
      <c r="A34" s="1"/>
      <c r="B34" s="1"/>
      <c r="C34" s="1" t="s">
        <v>34</v>
      </c>
      <c r="D34" s="1"/>
      <c r="E34" s="1"/>
      <c r="F34" s="4">
        <v>1948302.71</v>
      </c>
      <c r="G34" s="5"/>
      <c r="H34" s="4">
        <v>2151719.64</v>
      </c>
      <c r="I34" s="5"/>
      <c r="J34" s="4">
        <f>ROUND((F34-H34),5)</f>
        <v>-203416.93</v>
      </c>
    </row>
    <row r="35" spans="1:11" x14ac:dyDescent="0.25">
      <c r="A35" s="1"/>
      <c r="B35" s="1"/>
      <c r="C35" s="1" t="s">
        <v>35</v>
      </c>
      <c r="D35" s="1"/>
      <c r="E35" s="1"/>
      <c r="F35" s="4">
        <v>-1212506</v>
      </c>
      <c r="G35" s="5"/>
      <c r="H35" s="4">
        <v>-1212506</v>
      </c>
      <c r="I35" s="5"/>
      <c r="J35" s="4">
        <f>ROUND((F35-H35),5)</f>
        <v>0</v>
      </c>
    </row>
    <row r="36" spans="1:11" ht="15.75" thickBot="1" x14ac:dyDescent="0.3">
      <c r="A36" s="1"/>
      <c r="B36" s="1"/>
      <c r="C36" s="1" t="s">
        <v>36</v>
      </c>
      <c r="D36" s="1"/>
      <c r="E36" s="1"/>
      <c r="F36" s="7">
        <v>-144890.66</v>
      </c>
      <c r="G36" s="5"/>
      <c r="H36" s="7">
        <v>-144890.66</v>
      </c>
      <c r="I36" s="5"/>
      <c r="J36" s="7">
        <f>ROUND((F36-H36),5)</f>
        <v>0</v>
      </c>
    </row>
    <row r="37" spans="1:11" ht="15.75" thickBot="1" x14ac:dyDescent="0.3">
      <c r="A37" s="1"/>
      <c r="B37" s="1" t="s">
        <v>37</v>
      </c>
      <c r="C37" s="1"/>
      <c r="D37" s="1"/>
      <c r="E37" s="1"/>
      <c r="F37" s="9">
        <f>ROUND(SUM(F33:F36),5)</f>
        <v>590906.05000000005</v>
      </c>
      <c r="G37" s="5"/>
      <c r="H37" s="9">
        <f>ROUND(SUM(H33:H36),5)</f>
        <v>794322.98</v>
      </c>
      <c r="I37" s="5"/>
      <c r="J37" s="9">
        <f>ROUND((F37-H37),5)</f>
        <v>-203416.93</v>
      </c>
    </row>
    <row r="38" spans="1:11" s="11" customFormat="1" ht="12" thickBot="1" x14ac:dyDescent="0.25">
      <c r="A38" s="1" t="s">
        <v>38</v>
      </c>
      <c r="B38" s="1"/>
      <c r="C38" s="1"/>
      <c r="D38" s="1"/>
      <c r="E38" s="1"/>
      <c r="F38" s="10">
        <f>ROUND(F3+F21+F32+F37,5)</f>
        <v>6574358.3099999996</v>
      </c>
      <c r="G38" s="1"/>
      <c r="H38" s="10">
        <f>ROUND(H3+H21+H32+H37,5)</f>
        <v>4003284.2</v>
      </c>
      <c r="I38" s="1"/>
      <c r="J38" s="10">
        <f>ROUND((F38-H38),5)</f>
        <v>2571074.11</v>
      </c>
    </row>
    <row r="39" spans="1:11" ht="15.75" thickTop="1" x14ac:dyDescent="0.25">
      <c r="A39" s="1" t="s">
        <v>39</v>
      </c>
      <c r="B39" s="1"/>
      <c r="C39" s="1"/>
      <c r="D39" s="1"/>
      <c r="E39" s="1"/>
      <c r="F39" s="4"/>
      <c r="G39" s="5"/>
      <c r="H39" s="4"/>
      <c r="I39" s="5"/>
      <c r="J39" s="4"/>
    </row>
    <row r="40" spans="1:11" x14ac:dyDescent="0.25">
      <c r="A40" s="1"/>
      <c r="B40" s="1" t="s">
        <v>40</v>
      </c>
      <c r="C40" s="1"/>
      <c r="D40" s="1"/>
      <c r="E40" s="1"/>
      <c r="F40" s="4"/>
      <c r="G40" s="5"/>
      <c r="H40" s="4"/>
      <c r="I40" s="5"/>
      <c r="J40" s="4"/>
    </row>
    <row r="41" spans="1:11" x14ac:dyDescent="0.25">
      <c r="A41" s="1"/>
      <c r="B41" s="1"/>
      <c r="C41" s="1" t="s">
        <v>41</v>
      </c>
      <c r="D41" s="1"/>
      <c r="E41" s="1"/>
      <c r="F41" s="4"/>
      <c r="G41" s="5"/>
      <c r="H41" s="4"/>
      <c r="I41" s="5"/>
      <c r="J41" s="4"/>
    </row>
    <row r="42" spans="1:11" x14ac:dyDescent="0.25">
      <c r="A42" s="1"/>
      <c r="B42" s="1"/>
      <c r="C42" s="1"/>
      <c r="D42" s="1" t="s">
        <v>42</v>
      </c>
      <c r="E42" s="1"/>
      <c r="F42" s="4"/>
      <c r="G42" s="5"/>
      <c r="H42" s="4"/>
      <c r="I42" s="5"/>
      <c r="J42" s="4"/>
    </row>
    <row r="43" spans="1:11" ht="15.75" thickBot="1" x14ac:dyDescent="0.3">
      <c r="A43" s="1"/>
      <c r="B43" s="1"/>
      <c r="C43" s="1"/>
      <c r="D43" s="1"/>
      <c r="E43" s="1" t="s">
        <v>43</v>
      </c>
      <c r="F43" s="6">
        <v>50074.15</v>
      </c>
      <c r="G43" s="5"/>
      <c r="H43" s="6">
        <v>104168.43</v>
      </c>
      <c r="I43" s="5"/>
      <c r="J43" s="6">
        <f>ROUND((F43-H43),5)</f>
        <v>-54094.28</v>
      </c>
    </row>
    <row r="44" spans="1:11" x14ac:dyDescent="0.25">
      <c r="A44" s="1"/>
      <c r="B44" s="1"/>
      <c r="C44" s="1"/>
      <c r="D44" s="1" t="s">
        <v>44</v>
      </c>
      <c r="E44" s="1"/>
      <c r="F44" s="4">
        <f>ROUND(SUM(F42:F43),5)</f>
        <v>50074.15</v>
      </c>
      <c r="G44" s="5"/>
      <c r="H44" s="4">
        <f>ROUND(SUM(H42:H43),5)</f>
        <v>104168.43</v>
      </c>
      <c r="I44" s="5"/>
      <c r="J44" s="4">
        <f>ROUND((F44-H44),5)</f>
        <v>-54094.28</v>
      </c>
    </row>
    <row r="45" spans="1:11" x14ac:dyDescent="0.25">
      <c r="A45" s="1"/>
      <c r="B45" s="1"/>
      <c r="C45" s="1"/>
      <c r="D45" s="1" t="s">
        <v>45</v>
      </c>
      <c r="E45" s="1"/>
      <c r="F45" s="4"/>
      <c r="G45" s="5"/>
      <c r="H45" s="4"/>
      <c r="I45" s="5"/>
      <c r="J45" s="4"/>
    </row>
    <row r="46" spans="1:11" x14ac:dyDescent="0.25">
      <c r="A46" s="1"/>
      <c r="B46" s="1"/>
      <c r="C46" s="1"/>
      <c r="D46" s="1"/>
      <c r="E46" s="1" t="s">
        <v>46</v>
      </c>
      <c r="F46" s="4">
        <v>4431.9399999999996</v>
      </c>
      <c r="G46" s="5"/>
      <c r="H46" s="4">
        <v>190400</v>
      </c>
      <c r="I46" s="5"/>
      <c r="J46" s="4">
        <f t="shared" ref="J46:J55" si="2">ROUND((F46-H46),5)</f>
        <v>-185968.06</v>
      </c>
      <c r="K46" t="s">
        <v>182</v>
      </c>
    </row>
    <row r="47" spans="1:11" x14ac:dyDescent="0.25">
      <c r="A47" s="1"/>
      <c r="B47" s="1"/>
      <c r="C47" s="1"/>
      <c r="D47" s="1"/>
      <c r="E47" s="1" t="s">
        <v>47</v>
      </c>
      <c r="F47" s="4">
        <v>-6309.52</v>
      </c>
      <c r="G47" s="5"/>
      <c r="H47" s="4">
        <v>-4873.41</v>
      </c>
      <c r="I47" s="5"/>
      <c r="J47" s="4">
        <f t="shared" si="2"/>
        <v>-1436.11</v>
      </c>
    </row>
    <row r="48" spans="1:11" x14ac:dyDescent="0.25">
      <c r="A48" s="1"/>
      <c r="B48" s="1"/>
      <c r="C48" s="1"/>
      <c r="D48" s="1"/>
      <c r="E48" s="1" t="s">
        <v>48</v>
      </c>
      <c r="F48" s="4">
        <v>18822.919999999998</v>
      </c>
      <c r="G48" s="5"/>
      <c r="H48" s="4">
        <v>18822.919999999998</v>
      </c>
      <c r="I48" s="5"/>
      <c r="J48" s="4">
        <f t="shared" si="2"/>
        <v>0</v>
      </c>
    </row>
    <row r="49" spans="1:10" x14ac:dyDescent="0.25">
      <c r="A49" s="1"/>
      <c r="B49" s="1"/>
      <c r="C49" s="1"/>
      <c r="D49" s="1"/>
      <c r="E49" s="1" t="s">
        <v>49</v>
      </c>
      <c r="F49" s="4">
        <v>23362.560000000001</v>
      </c>
      <c r="G49" s="5"/>
      <c r="H49" s="4">
        <v>23362.560000000001</v>
      </c>
      <c r="I49" s="5"/>
      <c r="J49" s="4">
        <f t="shared" si="2"/>
        <v>0</v>
      </c>
    </row>
    <row r="50" spans="1:10" x14ac:dyDescent="0.25">
      <c r="A50" s="1"/>
      <c r="B50" s="1"/>
      <c r="C50" s="1"/>
      <c r="D50" s="1"/>
      <c r="E50" s="1" t="s">
        <v>50</v>
      </c>
      <c r="F50" s="4">
        <v>25000</v>
      </c>
      <c r="G50" s="5"/>
      <c r="H50" s="4">
        <v>25000</v>
      </c>
      <c r="I50" s="5"/>
      <c r="J50" s="4">
        <f t="shared" si="2"/>
        <v>0</v>
      </c>
    </row>
    <row r="51" spans="1:10" x14ac:dyDescent="0.25">
      <c r="A51" s="1"/>
      <c r="B51" s="1"/>
      <c r="C51" s="1"/>
      <c r="D51" s="1"/>
      <c r="E51" s="1" t="s">
        <v>51</v>
      </c>
      <c r="F51" s="4">
        <v>326721</v>
      </c>
      <c r="G51" s="5"/>
      <c r="H51" s="4">
        <v>326721</v>
      </c>
      <c r="I51" s="5"/>
      <c r="J51" s="4">
        <f t="shared" si="2"/>
        <v>0</v>
      </c>
    </row>
    <row r="52" spans="1:10" x14ac:dyDescent="0.25">
      <c r="A52" s="1"/>
      <c r="B52" s="1"/>
      <c r="C52" s="1"/>
      <c r="D52" s="1"/>
      <c r="E52" s="1" t="s">
        <v>52</v>
      </c>
      <c r="F52" s="4">
        <v>0</v>
      </c>
      <c r="G52" s="5"/>
      <c r="H52" s="4">
        <v>11464.85</v>
      </c>
      <c r="I52" s="5"/>
      <c r="J52" s="4">
        <f t="shared" si="2"/>
        <v>-11464.85</v>
      </c>
    </row>
    <row r="53" spans="1:10" ht="15.75" thickBot="1" x14ac:dyDescent="0.3">
      <c r="A53" s="1"/>
      <c r="B53" s="1"/>
      <c r="C53" s="1"/>
      <c r="D53" s="1"/>
      <c r="E53" s="1" t="s">
        <v>53</v>
      </c>
      <c r="F53" s="7">
        <v>256704.75</v>
      </c>
      <c r="G53" s="5"/>
      <c r="H53" s="7">
        <v>114832.41</v>
      </c>
      <c r="I53" s="5"/>
      <c r="J53" s="7">
        <f t="shared" si="2"/>
        <v>141872.34</v>
      </c>
    </row>
    <row r="54" spans="1:10" ht="15.75" thickBot="1" x14ac:dyDescent="0.3">
      <c r="A54" s="1"/>
      <c r="B54" s="1"/>
      <c r="C54" s="1"/>
      <c r="D54" s="1" t="s">
        <v>54</v>
      </c>
      <c r="E54" s="1"/>
      <c r="F54" s="8">
        <f>ROUND(SUM(F45:F53),5)</f>
        <v>648733.65</v>
      </c>
      <c r="G54" s="5"/>
      <c r="H54" s="8">
        <f>ROUND(SUM(H45:H53),5)</f>
        <v>705730.33</v>
      </c>
      <c r="I54" s="5"/>
      <c r="J54" s="8">
        <f t="shared" si="2"/>
        <v>-56996.68</v>
      </c>
    </row>
    <row r="55" spans="1:10" x14ac:dyDescent="0.25">
      <c r="A55" s="1"/>
      <c r="B55" s="1"/>
      <c r="C55" s="1" t="s">
        <v>55</v>
      </c>
      <c r="D55" s="1"/>
      <c r="E55" s="1"/>
      <c r="F55" s="4">
        <f>ROUND(F41+F44+F54,5)</f>
        <v>698807.8</v>
      </c>
      <c r="G55" s="5"/>
      <c r="H55" s="4">
        <f>ROUND(H41+H44+H54,5)</f>
        <v>809898.76</v>
      </c>
      <c r="I55" s="5"/>
      <c r="J55" s="4">
        <f t="shared" si="2"/>
        <v>-111090.96</v>
      </c>
    </row>
    <row r="56" spans="1:10" x14ac:dyDescent="0.25">
      <c r="A56" s="1"/>
      <c r="B56" s="1"/>
      <c r="C56" s="1" t="s">
        <v>56</v>
      </c>
      <c r="D56" s="1"/>
      <c r="E56" s="1"/>
      <c r="F56" s="4"/>
      <c r="G56" s="5"/>
      <c r="H56" s="4"/>
      <c r="I56" s="5"/>
      <c r="J56" s="4"/>
    </row>
    <row r="57" spans="1:10" x14ac:dyDescent="0.25">
      <c r="A57" s="1"/>
      <c r="B57" s="1"/>
      <c r="C57" s="1"/>
      <c r="D57" s="1" t="s">
        <v>57</v>
      </c>
      <c r="E57" s="1"/>
      <c r="F57" s="4">
        <v>405510.99</v>
      </c>
      <c r="G57" s="5"/>
      <c r="H57" s="4">
        <v>460704.93</v>
      </c>
      <c r="I57" s="5"/>
      <c r="J57" s="4">
        <f t="shared" ref="J57:J70" si="3">ROUND((F57-H57),5)</f>
        <v>-55193.94</v>
      </c>
    </row>
    <row r="58" spans="1:10" x14ac:dyDescent="0.25">
      <c r="A58" s="1"/>
      <c r="B58" s="1"/>
      <c r="C58" s="1"/>
      <c r="D58" s="1" t="s">
        <v>58</v>
      </c>
      <c r="E58" s="1"/>
      <c r="F58" s="4">
        <v>32224.15</v>
      </c>
      <c r="G58" s="5"/>
      <c r="H58" s="4">
        <v>50000</v>
      </c>
      <c r="I58" s="5"/>
      <c r="J58" s="4">
        <f t="shared" si="3"/>
        <v>-17775.849999999999</v>
      </c>
    </row>
    <row r="59" spans="1:10" x14ac:dyDescent="0.25">
      <c r="A59" s="1"/>
      <c r="B59" s="1"/>
      <c r="C59" s="1"/>
      <c r="D59" s="1" t="s">
        <v>59</v>
      </c>
      <c r="E59" s="1"/>
      <c r="F59" s="4">
        <v>0</v>
      </c>
      <c r="G59" s="5"/>
      <c r="H59" s="4">
        <v>4889.9799999999996</v>
      </c>
      <c r="I59" s="5"/>
      <c r="J59" s="4">
        <f t="shared" si="3"/>
        <v>-4889.9799999999996</v>
      </c>
    </row>
    <row r="60" spans="1:10" x14ac:dyDescent="0.25">
      <c r="A60" s="1"/>
      <c r="B60" s="1"/>
      <c r="C60" s="1"/>
      <c r="D60" s="1" t="s">
        <v>60</v>
      </c>
      <c r="E60" s="1"/>
      <c r="F60" s="4">
        <v>67500</v>
      </c>
      <c r="G60" s="5"/>
      <c r="H60" s="4">
        <v>0</v>
      </c>
      <c r="I60" s="5"/>
      <c r="J60" s="4">
        <f t="shared" si="3"/>
        <v>67500</v>
      </c>
    </row>
    <row r="61" spans="1:10" x14ac:dyDescent="0.25">
      <c r="A61" s="1"/>
      <c r="B61" s="1"/>
      <c r="C61" s="1"/>
      <c r="D61" s="1" t="s">
        <v>61</v>
      </c>
      <c r="E61" s="1"/>
      <c r="F61" s="4">
        <v>0</v>
      </c>
      <c r="G61" s="5"/>
      <c r="H61" s="4">
        <v>2241.91</v>
      </c>
      <c r="I61" s="5"/>
      <c r="J61" s="4">
        <f t="shared" si="3"/>
        <v>-2241.91</v>
      </c>
    </row>
    <row r="62" spans="1:10" x14ac:dyDescent="0.25">
      <c r="A62" s="1"/>
      <c r="B62" s="1"/>
      <c r="C62" s="1"/>
      <c r="D62" s="1" t="s">
        <v>62</v>
      </c>
      <c r="E62" s="1"/>
      <c r="F62" s="4">
        <v>10000</v>
      </c>
      <c r="G62" s="5"/>
      <c r="H62" s="4">
        <v>0</v>
      </c>
      <c r="I62" s="5"/>
      <c r="J62" s="4">
        <f t="shared" si="3"/>
        <v>10000</v>
      </c>
    </row>
    <row r="63" spans="1:10" x14ac:dyDescent="0.25">
      <c r="A63" s="1"/>
      <c r="B63" s="1"/>
      <c r="C63" s="1"/>
      <c r="D63" s="1" t="s">
        <v>63</v>
      </c>
      <c r="E63" s="1"/>
      <c r="F63" s="4">
        <v>569282.37</v>
      </c>
      <c r="G63" s="5"/>
      <c r="H63" s="4">
        <v>589346.34</v>
      </c>
      <c r="I63" s="5"/>
      <c r="J63" s="4">
        <f t="shared" si="3"/>
        <v>-20063.97</v>
      </c>
    </row>
    <row r="64" spans="1:10" x14ac:dyDescent="0.25">
      <c r="A64" s="1"/>
      <c r="B64" s="1"/>
      <c r="C64" s="1"/>
      <c r="D64" s="1" t="s">
        <v>64</v>
      </c>
      <c r="E64" s="1"/>
      <c r="F64" s="4">
        <v>79357.5</v>
      </c>
      <c r="G64" s="5"/>
      <c r="H64" s="4">
        <v>98907.35</v>
      </c>
      <c r="I64" s="5"/>
      <c r="J64" s="4">
        <f t="shared" si="3"/>
        <v>-19549.849999999999</v>
      </c>
    </row>
    <row r="65" spans="1:10" x14ac:dyDescent="0.25">
      <c r="A65" s="1"/>
      <c r="B65" s="1"/>
      <c r="C65" s="1"/>
      <c r="D65" s="1" t="s">
        <v>65</v>
      </c>
      <c r="E65" s="1"/>
      <c r="F65" s="4">
        <v>-326721</v>
      </c>
      <c r="G65" s="5"/>
      <c r="H65" s="4">
        <v>-326721</v>
      </c>
      <c r="I65" s="5"/>
      <c r="J65" s="4">
        <f t="shared" si="3"/>
        <v>0</v>
      </c>
    </row>
    <row r="66" spans="1:10" x14ac:dyDescent="0.25">
      <c r="A66" s="1"/>
      <c r="B66" s="1"/>
      <c r="C66" s="1"/>
      <c r="D66" s="1" t="s">
        <v>66</v>
      </c>
      <c r="E66" s="1"/>
      <c r="F66" s="4">
        <v>34185.14</v>
      </c>
      <c r="G66" s="5"/>
      <c r="H66" s="4">
        <v>37188.230000000003</v>
      </c>
      <c r="I66" s="5"/>
      <c r="J66" s="4">
        <f t="shared" si="3"/>
        <v>-3003.09</v>
      </c>
    </row>
    <row r="67" spans="1:10" x14ac:dyDescent="0.25">
      <c r="A67" s="1"/>
      <c r="B67" s="1"/>
      <c r="C67" s="1"/>
      <c r="D67" s="1" t="s">
        <v>67</v>
      </c>
      <c r="E67" s="1"/>
      <c r="F67" s="4">
        <v>430503</v>
      </c>
      <c r="G67" s="5"/>
      <c r="H67" s="4">
        <v>430503</v>
      </c>
      <c r="I67" s="5"/>
      <c r="J67" s="4">
        <f t="shared" si="3"/>
        <v>0</v>
      </c>
    </row>
    <row r="68" spans="1:10" ht="15.75" thickBot="1" x14ac:dyDescent="0.3">
      <c r="A68" s="1"/>
      <c r="B68" s="1"/>
      <c r="C68" s="1"/>
      <c r="D68" s="1" t="s">
        <v>68</v>
      </c>
      <c r="E68" s="1"/>
      <c r="F68" s="7">
        <v>-26716.99</v>
      </c>
      <c r="G68" s="5"/>
      <c r="H68" s="7">
        <v>-26716.99</v>
      </c>
      <c r="I68" s="5"/>
      <c r="J68" s="7">
        <f t="shared" si="3"/>
        <v>0</v>
      </c>
    </row>
    <row r="69" spans="1:10" ht="15.75" thickBot="1" x14ac:dyDescent="0.3">
      <c r="A69" s="1"/>
      <c r="B69" s="1"/>
      <c r="C69" s="1" t="s">
        <v>69</v>
      </c>
      <c r="D69" s="1"/>
      <c r="E69" s="1"/>
      <c r="F69" s="8">
        <f>ROUND(SUM(F56:F68),5)</f>
        <v>1275125.1599999999</v>
      </c>
      <c r="G69" s="5"/>
      <c r="H69" s="8">
        <f>ROUND(SUM(H56:H68),5)</f>
        <v>1320343.75</v>
      </c>
      <c r="I69" s="5"/>
      <c r="J69" s="8">
        <f t="shared" si="3"/>
        <v>-45218.59</v>
      </c>
    </row>
    <row r="70" spans="1:10" x14ac:dyDescent="0.25">
      <c r="A70" s="1"/>
      <c r="B70" s="1" t="s">
        <v>70</v>
      </c>
      <c r="C70" s="1"/>
      <c r="D70" s="1"/>
      <c r="E70" s="1"/>
      <c r="F70" s="4">
        <f>ROUND(F40+F55+F69,5)</f>
        <v>1973932.96</v>
      </c>
      <c r="G70" s="5"/>
      <c r="H70" s="4">
        <f>ROUND(H40+H55+H69,5)</f>
        <v>2130242.5099999998</v>
      </c>
      <c r="I70" s="5"/>
      <c r="J70" s="4">
        <f t="shared" si="3"/>
        <v>-156309.54999999999</v>
      </c>
    </row>
    <row r="71" spans="1:10" x14ac:dyDescent="0.25">
      <c r="A71" s="1"/>
      <c r="B71" s="1" t="s">
        <v>71</v>
      </c>
      <c r="C71" s="1"/>
      <c r="D71" s="1"/>
      <c r="E71" s="1"/>
      <c r="F71" s="4"/>
      <c r="G71" s="5"/>
      <c r="H71" s="4"/>
      <c r="I71" s="5"/>
      <c r="J71" s="4"/>
    </row>
    <row r="72" spans="1:10" x14ac:dyDescent="0.25">
      <c r="A72" s="1"/>
      <c r="B72" s="1"/>
      <c r="C72" s="1" t="s">
        <v>72</v>
      </c>
      <c r="D72" s="1"/>
      <c r="E72" s="1"/>
      <c r="F72" s="4">
        <v>1909417.66</v>
      </c>
      <c r="G72" s="5"/>
      <c r="H72" s="4">
        <v>1743300.66</v>
      </c>
      <c r="I72" s="5"/>
      <c r="J72" s="4">
        <f>ROUND((F72-H72),5)</f>
        <v>166117</v>
      </c>
    </row>
    <row r="73" spans="1:10" ht="15.75" thickBot="1" x14ac:dyDescent="0.3">
      <c r="A73" s="1"/>
      <c r="B73" s="1"/>
      <c r="C73" s="1" t="s">
        <v>73</v>
      </c>
      <c r="D73" s="1"/>
      <c r="E73" s="1"/>
      <c r="F73" s="7">
        <v>2691007.69</v>
      </c>
      <c r="G73" s="5"/>
      <c r="H73" s="7">
        <v>129741.03</v>
      </c>
      <c r="I73" s="5"/>
      <c r="J73" s="7">
        <f>ROUND((F73-H73),5)</f>
        <v>2561266.66</v>
      </c>
    </row>
    <row r="74" spans="1:10" ht="15.75" thickBot="1" x14ac:dyDescent="0.3">
      <c r="A74" s="1"/>
      <c r="B74" s="1" t="s">
        <v>74</v>
      </c>
      <c r="C74" s="1"/>
      <c r="D74" s="1"/>
      <c r="E74" s="1"/>
      <c r="F74" s="9">
        <f>ROUND(SUM(F71:F73),5)</f>
        <v>4600425.3499999996</v>
      </c>
      <c r="G74" s="5"/>
      <c r="H74" s="9">
        <f>ROUND(SUM(H71:H73),5)</f>
        <v>1873041.69</v>
      </c>
      <c r="I74" s="5"/>
      <c r="J74" s="9">
        <f>ROUND((F74-H74),5)</f>
        <v>2727383.66</v>
      </c>
    </row>
    <row r="75" spans="1:10" s="11" customFormat="1" ht="12" thickBot="1" x14ac:dyDescent="0.25">
      <c r="A75" s="1" t="s">
        <v>75</v>
      </c>
      <c r="B75" s="1"/>
      <c r="C75" s="1"/>
      <c r="D75" s="1"/>
      <c r="E75" s="1"/>
      <c r="F75" s="10">
        <f>ROUND(F39+F70+F74,5)</f>
        <v>6574358.3099999996</v>
      </c>
      <c r="G75" s="1"/>
      <c r="H75" s="10">
        <f>ROUND(H39+H70+H74,5)</f>
        <v>4003284.2</v>
      </c>
      <c r="I75" s="1"/>
      <c r="J75" s="10">
        <f>ROUND((F75-H75),5)</f>
        <v>2571074.11</v>
      </c>
    </row>
    <row r="76" spans="1:10" ht="15.75" thickTop="1" x14ac:dyDescent="0.25"/>
  </sheetData>
  <pageMargins left="0.7" right="0.7" top="0.75" bottom="0.75" header="0.1" footer="0.3"/>
  <pageSetup orientation="portrait" r:id="rId1"/>
  <headerFooter>
    <oddHeader>&amp;L&amp;"Arial,Bold"&amp;8 10:29 AM
&amp;"Arial,Bold"&amp;8 03/16/22
&amp;"Arial,Bold"&amp;8 Accrual Basis&amp;C&amp;"Arial,Bold"&amp;12 Habitat for Humanity of Catawba Valley
&amp;"Arial,Bold"&amp;14 Balance Sheet Prev Year Comparison
&amp;"Arial,Bold"&amp;10 As of February 28, 2022</oddHeader>
    <oddFooter>&amp;R&amp;"Arial,Bold"&amp;8 Page &amp;P of &amp;N</oddFooter>
  </headerFooter>
  <rowBreaks count="1" manualBreakCount="1">
    <brk id="38" max="16383" man="1"/>
  </rowBreak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93"/>
  <sheetViews>
    <sheetView zoomScaleNormal="100" workbookViewId="0">
      <pane xSplit="5" ySplit="2" topLeftCell="F72" activePane="bottomRight" state="frozenSplit"/>
      <selection pane="topRight" activeCell="F1" sqref="F1"/>
      <selection pane="bottomLeft" activeCell="A3" sqref="A3"/>
      <selection pane="bottomRight" activeCell="K81" sqref="K81"/>
    </sheetView>
  </sheetViews>
  <sheetFormatPr defaultRowHeight="15" x14ac:dyDescent="0.25"/>
  <cols>
    <col min="1" max="1" width="1.7109375" style="16" customWidth="1"/>
    <col min="2" max="2" width="2.42578125" style="16" customWidth="1"/>
    <col min="3" max="4" width="3" style="16" customWidth="1"/>
    <col min="5" max="5" width="31.140625" style="16" customWidth="1"/>
    <col min="6" max="6" width="12.28515625" style="17" customWidth="1"/>
    <col min="7" max="7" width="2.28515625" style="17" customWidth="1"/>
    <col min="8" max="8" width="11.42578125" style="17" customWidth="1"/>
    <col min="9" max="9" width="2.28515625" style="17" customWidth="1"/>
    <col min="10" max="10" width="12" style="17" bestFit="1" customWidth="1"/>
  </cols>
  <sheetData>
    <row r="1" spans="1:11" ht="15.75" thickBot="1" x14ac:dyDescent="0.3">
      <c r="A1" s="1"/>
      <c r="B1" s="1"/>
      <c r="C1" s="1"/>
      <c r="D1" s="1"/>
      <c r="E1" s="1"/>
      <c r="F1" s="3"/>
      <c r="G1" s="2"/>
      <c r="H1" s="3"/>
      <c r="I1" s="2"/>
      <c r="J1" s="3"/>
    </row>
    <row r="2" spans="1:11" s="15" customFormat="1" ht="16.5" thickTop="1" thickBot="1" x14ac:dyDescent="0.3">
      <c r="A2" s="12"/>
      <c r="B2" s="12"/>
      <c r="C2" s="12"/>
      <c r="D2" s="12"/>
      <c r="E2" s="12"/>
      <c r="F2" s="13" t="s">
        <v>76</v>
      </c>
      <c r="G2" s="14"/>
      <c r="H2" s="13" t="s">
        <v>77</v>
      </c>
      <c r="I2" s="14"/>
      <c r="J2" s="13" t="s">
        <v>78</v>
      </c>
    </row>
    <row r="3" spans="1:11" ht="15.75" thickTop="1" x14ac:dyDescent="0.25">
      <c r="A3" s="1"/>
      <c r="B3" s="1"/>
      <c r="C3" s="1" t="s">
        <v>79</v>
      </c>
      <c r="D3" s="1"/>
      <c r="E3" s="1"/>
      <c r="F3" s="4"/>
      <c r="G3" s="5"/>
      <c r="H3" s="4"/>
      <c r="I3" s="5"/>
      <c r="J3" s="4"/>
    </row>
    <row r="4" spans="1:11" x14ac:dyDescent="0.25">
      <c r="A4" s="1"/>
      <c r="B4" s="1"/>
      <c r="C4" s="1"/>
      <c r="D4" s="1" t="s">
        <v>80</v>
      </c>
      <c r="E4" s="1"/>
      <c r="F4" s="4"/>
      <c r="G4" s="5"/>
      <c r="H4" s="4"/>
      <c r="I4" s="5"/>
      <c r="J4" s="4"/>
    </row>
    <row r="5" spans="1:11" x14ac:dyDescent="0.25">
      <c r="A5" s="1"/>
      <c r="B5" s="1"/>
      <c r="C5" s="1"/>
      <c r="D5" s="1"/>
      <c r="E5" s="1" t="s">
        <v>81</v>
      </c>
      <c r="F5" s="4">
        <v>2509875.9</v>
      </c>
      <c r="G5" s="5"/>
      <c r="H5" s="4">
        <v>17727</v>
      </c>
      <c r="I5" s="5"/>
      <c r="J5" s="4">
        <f t="shared" ref="J5:J15" si="0">ROUND((F5-H5),5)</f>
        <v>2492148.9</v>
      </c>
      <c r="K5" s="31" t="s">
        <v>193</v>
      </c>
    </row>
    <row r="6" spans="1:11" x14ac:dyDescent="0.25">
      <c r="A6" s="1"/>
      <c r="B6" s="1"/>
      <c r="C6" s="1"/>
      <c r="D6" s="1"/>
      <c r="E6" s="1" t="s">
        <v>82</v>
      </c>
      <c r="F6" s="4">
        <v>16737</v>
      </c>
      <c r="G6" s="5"/>
      <c r="H6" s="4">
        <v>4000</v>
      </c>
      <c r="I6" s="5"/>
      <c r="J6" s="4">
        <f t="shared" si="0"/>
        <v>12737</v>
      </c>
    </row>
    <row r="7" spans="1:11" x14ac:dyDescent="0.25">
      <c r="A7" s="1"/>
      <c r="B7" s="1"/>
      <c r="C7" s="1"/>
      <c r="D7" s="1"/>
      <c r="E7" s="1" t="s">
        <v>83</v>
      </c>
      <c r="F7" s="4">
        <v>14036.43</v>
      </c>
      <c r="G7" s="5"/>
      <c r="H7" s="4">
        <v>10000</v>
      </c>
      <c r="I7" s="5"/>
      <c r="J7" s="4">
        <f t="shared" si="0"/>
        <v>4036.43</v>
      </c>
    </row>
    <row r="8" spans="1:11" x14ac:dyDescent="0.25">
      <c r="A8" s="1"/>
      <c r="B8" s="1"/>
      <c r="C8" s="1"/>
      <c r="D8" s="1"/>
      <c r="E8" s="1" t="s">
        <v>84</v>
      </c>
      <c r="F8" s="4">
        <v>10300</v>
      </c>
      <c r="G8" s="5"/>
      <c r="H8" s="4">
        <v>25000</v>
      </c>
      <c r="I8" s="5"/>
      <c r="J8" s="4">
        <f t="shared" si="0"/>
        <v>-14700</v>
      </c>
    </row>
    <row r="9" spans="1:11" x14ac:dyDescent="0.25">
      <c r="A9" s="1"/>
      <c r="B9" s="1"/>
      <c r="C9" s="1"/>
      <c r="D9" s="1"/>
      <c r="E9" s="1" t="s">
        <v>85</v>
      </c>
      <c r="F9" s="4">
        <v>0</v>
      </c>
      <c r="G9" s="5"/>
      <c r="H9" s="4">
        <v>25000</v>
      </c>
      <c r="I9" s="5"/>
      <c r="J9" s="4">
        <f t="shared" si="0"/>
        <v>-25000</v>
      </c>
    </row>
    <row r="10" spans="1:11" ht="15.75" thickBot="1" x14ac:dyDescent="0.3">
      <c r="A10" s="1"/>
      <c r="B10" s="1"/>
      <c r="C10" s="1"/>
      <c r="D10" s="1"/>
      <c r="E10" s="1" t="s">
        <v>86</v>
      </c>
      <c r="F10" s="6">
        <v>22374.63</v>
      </c>
      <c r="G10" s="5"/>
      <c r="H10" s="6">
        <v>1200</v>
      </c>
      <c r="I10" s="5"/>
      <c r="J10" s="6">
        <f t="shared" si="0"/>
        <v>21174.63</v>
      </c>
    </row>
    <row r="11" spans="1:11" x14ac:dyDescent="0.25">
      <c r="A11" s="1"/>
      <c r="B11" s="1"/>
      <c r="C11" s="1"/>
      <c r="D11" s="1" t="s">
        <v>87</v>
      </c>
      <c r="E11" s="1"/>
      <c r="F11" s="4">
        <f>ROUND(SUM(F4:F10),5)</f>
        <v>2573323.96</v>
      </c>
      <c r="G11" s="5"/>
      <c r="H11" s="4">
        <f>ROUND(SUM(H4:H10),5)</f>
        <v>82927</v>
      </c>
      <c r="I11" s="5"/>
      <c r="J11" s="4">
        <f t="shared" si="0"/>
        <v>2490396.96</v>
      </c>
    </row>
    <row r="12" spans="1:11" x14ac:dyDescent="0.25">
      <c r="A12" s="1"/>
      <c r="B12" s="1"/>
      <c r="C12" s="1"/>
      <c r="D12" s="1" t="s">
        <v>88</v>
      </c>
      <c r="E12" s="1"/>
      <c r="F12" s="4">
        <v>53.31</v>
      </c>
      <c r="G12" s="5"/>
      <c r="H12" s="4">
        <v>0</v>
      </c>
      <c r="I12" s="5"/>
      <c r="J12" s="4">
        <f t="shared" si="0"/>
        <v>53.31</v>
      </c>
    </row>
    <row r="13" spans="1:11" ht="15.75" thickBot="1" x14ac:dyDescent="0.3">
      <c r="A13" s="1"/>
      <c r="B13" s="1"/>
      <c r="C13" s="1"/>
      <c r="D13" s="1" t="s">
        <v>89</v>
      </c>
      <c r="E13" s="1"/>
      <c r="F13" s="7">
        <v>82236.929999999993</v>
      </c>
      <c r="G13" s="5"/>
      <c r="H13" s="7">
        <v>70000</v>
      </c>
      <c r="I13" s="5"/>
      <c r="J13" s="7">
        <f t="shared" si="0"/>
        <v>12236.93</v>
      </c>
      <c r="K13" s="32" t="s">
        <v>195</v>
      </c>
    </row>
    <row r="14" spans="1:11" ht="15.75" thickBot="1" x14ac:dyDescent="0.3">
      <c r="A14" s="1"/>
      <c r="B14" s="1"/>
      <c r="C14" s="1" t="s">
        <v>90</v>
      </c>
      <c r="D14" s="1"/>
      <c r="E14" s="1"/>
      <c r="F14" s="8">
        <f>ROUND(F3+SUM(F11:F13),5)</f>
        <v>2655614.2000000002</v>
      </c>
      <c r="G14" s="5"/>
      <c r="H14" s="8">
        <f>ROUND(H3+SUM(H11:H13),5)</f>
        <v>152927</v>
      </c>
      <c r="I14" s="5"/>
      <c r="J14" s="8">
        <f t="shared" si="0"/>
        <v>2502687.2000000002</v>
      </c>
    </row>
    <row r="15" spans="1:11" x14ac:dyDescent="0.25">
      <c r="A15" s="1"/>
      <c r="B15" s="1" t="s">
        <v>91</v>
      </c>
      <c r="C15" s="1"/>
      <c r="D15" s="1"/>
      <c r="E15" s="1"/>
      <c r="F15" s="4">
        <f>F14</f>
        <v>2655614.2000000002</v>
      </c>
      <c r="G15" s="5"/>
      <c r="H15" s="4">
        <f>H14</f>
        <v>152927</v>
      </c>
      <c r="I15" s="5"/>
      <c r="J15" s="4">
        <f t="shared" si="0"/>
        <v>2502687.2000000002</v>
      </c>
    </row>
    <row r="16" spans="1:11" x14ac:dyDescent="0.25">
      <c r="A16" s="1"/>
      <c r="B16" s="1"/>
      <c r="C16" s="1" t="s">
        <v>92</v>
      </c>
      <c r="D16" s="1"/>
      <c r="E16" s="1"/>
      <c r="F16" s="4"/>
      <c r="G16" s="5"/>
      <c r="H16" s="4"/>
      <c r="I16" s="5"/>
      <c r="J16" s="4"/>
    </row>
    <row r="17" spans="1:10" x14ac:dyDescent="0.25">
      <c r="A17" s="1"/>
      <c r="B17" s="1"/>
      <c r="C17" s="1"/>
      <c r="D17" s="1" t="s">
        <v>93</v>
      </c>
      <c r="E17" s="1"/>
      <c r="F17" s="4"/>
      <c r="G17" s="5"/>
      <c r="H17" s="4"/>
      <c r="I17" s="5"/>
      <c r="J17" s="4"/>
    </row>
    <row r="18" spans="1:10" x14ac:dyDescent="0.25">
      <c r="A18" s="1"/>
      <c r="B18" s="1"/>
      <c r="C18" s="1"/>
      <c r="D18" s="1"/>
      <c r="E18" s="1" t="s">
        <v>94</v>
      </c>
      <c r="F18" s="4">
        <v>50510.74</v>
      </c>
      <c r="G18" s="5"/>
      <c r="H18" s="4">
        <v>50000</v>
      </c>
      <c r="I18" s="5"/>
      <c r="J18" s="4">
        <f>ROUND((F18-H18),5)</f>
        <v>510.74</v>
      </c>
    </row>
    <row r="19" spans="1:10" x14ac:dyDescent="0.25">
      <c r="A19" s="1"/>
      <c r="B19" s="1"/>
      <c r="C19" s="1"/>
      <c r="D19" s="1"/>
      <c r="E19" s="1" t="s">
        <v>95</v>
      </c>
      <c r="F19" s="4">
        <v>3614.22</v>
      </c>
      <c r="G19" s="5"/>
      <c r="H19" s="4">
        <v>4000</v>
      </c>
      <c r="I19" s="5"/>
      <c r="J19" s="4">
        <f>ROUND((F19-H19),5)</f>
        <v>-385.78</v>
      </c>
    </row>
    <row r="20" spans="1:10" x14ac:dyDescent="0.25">
      <c r="A20" s="1"/>
      <c r="B20" s="1"/>
      <c r="C20" s="1"/>
      <c r="D20" s="1"/>
      <c r="E20" s="1" t="s">
        <v>96</v>
      </c>
      <c r="F20" s="4">
        <v>1176.8900000000001</v>
      </c>
      <c r="G20" s="5"/>
      <c r="H20" s="4">
        <v>1500</v>
      </c>
      <c r="I20" s="5"/>
      <c r="J20" s="4">
        <f>ROUND((F20-H20),5)</f>
        <v>-323.11</v>
      </c>
    </row>
    <row r="21" spans="1:10" ht="15.75" thickBot="1" x14ac:dyDescent="0.3">
      <c r="A21" s="1"/>
      <c r="B21" s="1"/>
      <c r="C21" s="1"/>
      <c r="D21" s="1"/>
      <c r="E21" s="1" t="s">
        <v>97</v>
      </c>
      <c r="F21" s="6">
        <v>7386.07</v>
      </c>
      <c r="G21" s="5"/>
      <c r="H21" s="6">
        <v>6337.5</v>
      </c>
      <c r="I21" s="5"/>
      <c r="J21" s="6">
        <f>ROUND((F21-H21),5)</f>
        <v>1048.57</v>
      </c>
    </row>
    <row r="22" spans="1:10" x14ac:dyDescent="0.25">
      <c r="A22" s="1"/>
      <c r="B22" s="1"/>
      <c r="C22" s="1"/>
      <c r="D22" s="1" t="s">
        <v>98</v>
      </c>
      <c r="E22" s="1"/>
      <c r="F22" s="4">
        <f>ROUND(SUM(F17:F21),5)</f>
        <v>62687.92</v>
      </c>
      <c r="G22" s="5"/>
      <c r="H22" s="4">
        <f>ROUND(SUM(H17:H21),5)</f>
        <v>61837.5</v>
      </c>
      <c r="I22" s="5"/>
      <c r="J22" s="4">
        <f>ROUND((F22-H22),5)</f>
        <v>850.42</v>
      </c>
    </row>
    <row r="23" spans="1:10" x14ac:dyDescent="0.25">
      <c r="A23" s="1"/>
      <c r="B23" s="1"/>
      <c r="C23" s="1"/>
      <c r="D23" s="1" t="s">
        <v>99</v>
      </c>
      <c r="E23" s="1"/>
      <c r="F23" s="4"/>
      <c r="G23" s="5"/>
      <c r="H23" s="4"/>
      <c r="I23" s="5"/>
      <c r="J23" s="4"/>
    </row>
    <row r="24" spans="1:10" x14ac:dyDescent="0.25">
      <c r="A24" s="1"/>
      <c r="B24" s="1"/>
      <c r="C24" s="1"/>
      <c r="D24" s="1"/>
      <c r="E24" s="1" t="s">
        <v>100</v>
      </c>
      <c r="F24" s="4">
        <v>12.18</v>
      </c>
      <c r="G24" s="5"/>
      <c r="H24" s="4">
        <v>100</v>
      </c>
      <c r="I24" s="5"/>
      <c r="J24" s="4">
        <f t="shared" ref="J24:J30" si="1">ROUND((F24-H24),5)</f>
        <v>-87.82</v>
      </c>
    </row>
    <row r="25" spans="1:10" x14ac:dyDescent="0.25">
      <c r="A25" s="1"/>
      <c r="B25" s="1"/>
      <c r="C25" s="1"/>
      <c r="D25" s="1"/>
      <c r="E25" s="1" t="s">
        <v>101</v>
      </c>
      <c r="F25" s="4">
        <v>58.1</v>
      </c>
      <c r="G25" s="5"/>
      <c r="H25" s="4">
        <v>250</v>
      </c>
      <c r="I25" s="5"/>
      <c r="J25" s="4">
        <f t="shared" si="1"/>
        <v>-191.9</v>
      </c>
    </row>
    <row r="26" spans="1:10" x14ac:dyDescent="0.25">
      <c r="A26" s="1"/>
      <c r="B26" s="1"/>
      <c r="C26" s="1"/>
      <c r="D26" s="1"/>
      <c r="E26" s="1" t="s">
        <v>102</v>
      </c>
      <c r="F26" s="4">
        <v>0</v>
      </c>
      <c r="G26" s="5"/>
      <c r="H26" s="4">
        <v>100</v>
      </c>
      <c r="I26" s="5"/>
      <c r="J26" s="4">
        <f t="shared" si="1"/>
        <v>-100</v>
      </c>
    </row>
    <row r="27" spans="1:10" x14ac:dyDescent="0.25">
      <c r="A27" s="1"/>
      <c r="B27" s="1"/>
      <c r="C27" s="1"/>
      <c r="D27" s="1"/>
      <c r="E27" s="1" t="s">
        <v>103</v>
      </c>
      <c r="F27" s="4">
        <v>253.84</v>
      </c>
      <c r="G27" s="5"/>
      <c r="H27" s="4">
        <v>350</v>
      </c>
      <c r="I27" s="5"/>
      <c r="J27" s="4">
        <f t="shared" si="1"/>
        <v>-96.16</v>
      </c>
    </row>
    <row r="28" spans="1:10" x14ac:dyDescent="0.25">
      <c r="A28" s="1"/>
      <c r="B28" s="1"/>
      <c r="C28" s="1"/>
      <c r="D28" s="1"/>
      <c r="E28" s="1" t="s">
        <v>104</v>
      </c>
      <c r="F28" s="4">
        <v>328.88</v>
      </c>
      <c r="G28" s="5"/>
      <c r="H28" s="4">
        <v>250</v>
      </c>
      <c r="I28" s="5"/>
      <c r="J28" s="4">
        <f t="shared" si="1"/>
        <v>78.88</v>
      </c>
    </row>
    <row r="29" spans="1:10" ht="15.75" thickBot="1" x14ac:dyDescent="0.3">
      <c r="A29" s="1"/>
      <c r="B29" s="1"/>
      <c r="C29" s="1"/>
      <c r="D29" s="1"/>
      <c r="E29" s="1" t="s">
        <v>105</v>
      </c>
      <c r="F29" s="6">
        <v>-20.34</v>
      </c>
      <c r="G29" s="5"/>
      <c r="H29" s="6">
        <v>-300</v>
      </c>
      <c r="I29" s="5"/>
      <c r="J29" s="6">
        <f t="shared" si="1"/>
        <v>279.66000000000003</v>
      </c>
    </row>
    <row r="30" spans="1:10" x14ac:dyDescent="0.25">
      <c r="A30" s="1"/>
      <c r="B30" s="1"/>
      <c r="C30" s="1"/>
      <c r="D30" s="1" t="s">
        <v>106</v>
      </c>
      <c r="E30" s="1"/>
      <c r="F30" s="4">
        <f>ROUND(SUM(F23:F29),5)</f>
        <v>632.66</v>
      </c>
      <c r="G30" s="5"/>
      <c r="H30" s="4">
        <f>ROUND(SUM(H23:H29),5)</f>
        <v>750</v>
      </c>
      <c r="I30" s="5"/>
      <c r="J30" s="4">
        <f t="shared" si="1"/>
        <v>-117.34</v>
      </c>
    </row>
    <row r="31" spans="1:10" x14ac:dyDescent="0.25">
      <c r="A31" s="1"/>
      <c r="B31" s="1"/>
      <c r="C31" s="1"/>
      <c r="D31" s="1" t="s">
        <v>107</v>
      </c>
      <c r="E31" s="1"/>
      <c r="F31" s="4"/>
      <c r="G31" s="5"/>
      <c r="H31" s="4"/>
      <c r="I31" s="5"/>
      <c r="J31" s="4"/>
    </row>
    <row r="32" spans="1:10" x14ac:dyDescent="0.25">
      <c r="A32" s="1"/>
      <c r="B32" s="1"/>
      <c r="C32" s="1"/>
      <c r="D32" s="1"/>
      <c r="E32" s="1" t="s">
        <v>108</v>
      </c>
      <c r="F32" s="4">
        <v>8402.5400000000009</v>
      </c>
      <c r="G32" s="5"/>
      <c r="H32" s="4">
        <v>8220</v>
      </c>
      <c r="I32" s="5"/>
      <c r="J32" s="4">
        <f t="shared" ref="J32:J39" si="2">ROUND((F32-H32),5)</f>
        <v>182.54</v>
      </c>
    </row>
    <row r="33" spans="1:10" x14ac:dyDescent="0.25">
      <c r="A33" s="1"/>
      <c r="B33" s="1"/>
      <c r="C33" s="1"/>
      <c r="D33" s="1"/>
      <c r="E33" s="1" t="s">
        <v>109</v>
      </c>
      <c r="F33" s="4">
        <v>617.4</v>
      </c>
      <c r="G33" s="5"/>
      <c r="H33" s="4">
        <v>660</v>
      </c>
      <c r="I33" s="5"/>
      <c r="J33" s="4">
        <f t="shared" si="2"/>
        <v>-42.6</v>
      </c>
    </row>
    <row r="34" spans="1:10" x14ac:dyDescent="0.25">
      <c r="A34" s="1"/>
      <c r="B34" s="1"/>
      <c r="C34" s="1"/>
      <c r="D34" s="1"/>
      <c r="E34" s="1" t="s">
        <v>110</v>
      </c>
      <c r="F34" s="4">
        <v>249.68</v>
      </c>
      <c r="G34" s="5"/>
      <c r="H34" s="4">
        <v>245</v>
      </c>
      <c r="I34" s="5"/>
      <c r="J34" s="4">
        <f t="shared" si="2"/>
        <v>4.68</v>
      </c>
    </row>
    <row r="35" spans="1:10" x14ac:dyDescent="0.25">
      <c r="A35" s="1"/>
      <c r="B35" s="1"/>
      <c r="C35" s="1"/>
      <c r="D35" s="1"/>
      <c r="E35" s="1" t="s">
        <v>111</v>
      </c>
      <c r="F35" s="4">
        <v>3206.92</v>
      </c>
      <c r="G35" s="5"/>
      <c r="H35" s="4">
        <v>1602.92</v>
      </c>
      <c r="I35" s="5"/>
      <c r="J35" s="4">
        <f t="shared" si="2"/>
        <v>1604</v>
      </c>
    </row>
    <row r="36" spans="1:10" x14ac:dyDescent="0.25">
      <c r="A36" s="1"/>
      <c r="B36" s="1"/>
      <c r="C36" s="1"/>
      <c r="D36" s="1"/>
      <c r="E36" s="1" t="s">
        <v>112</v>
      </c>
      <c r="F36" s="4">
        <v>8244.1299999999992</v>
      </c>
      <c r="G36" s="5"/>
      <c r="H36" s="4">
        <v>8500</v>
      </c>
      <c r="I36" s="5"/>
      <c r="J36" s="4">
        <f t="shared" si="2"/>
        <v>-255.87</v>
      </c>
    </row>
    <row r="37" spans="1:10" x14ac:dyDescent="0.25">
      <c r="A37" s="1"/>
      <c r="B37" s="1"/>
      <c r="C37" s="1"/>
      <c r="D37" s="1"/>
      <c r="E37" s="1" t="s">
        <v>113</v>
      </c>
      <c r="F37" s="4">
        <v>553.47</v>
      </c>
      <c r="G37" s="5"/>
      <c r="H37" s="4">
        <v>585</v>
      </c>
      <c r="I37" s="5"/>
      <c r="J37" s="4">
        <f t="shared" si="2"/>
        <v>-31.53</v>
      </c>
    </row>
    <row r="38" spans="1:10" ht="15.75" thickBot="1" x14ac:dyDescent="0.3">
      <c r="A38" s="1"/>
      <c r="B38" s="1"/>
      <c r="C38" s="1"/>
      <c r="D38" s="1"/>
      <c r="E38" s="1" t="s">
        <v>114</v>
      </c>
      <c r="F38" s="6">
        <v>165.64</v>
      </c>
      <c r="G38" s="5"/>
      <c r="H38" s="6">
        <v>325</v>
      </c>
      <c r="I38" s="5"/>
      <c r="J38" s="6">
        <f t="shared" si="2"/>
        <v>-159.36000000000001</v>
      </c>
    </row>
    <row r="39" spans="1:10" x14ac:dyDescent="0.25">
      <c r="A39" s="1"/>
      <c r="B39" s="1"/>
      <c r="C39" s="1"/>
      <c r="D39" s="1" t="s">
        <v>115</v>
      </c>
      <c r="E39" s="1"/>
      <c r="F39" s="4">
        <f>ROUND(SUM(F31:F38),5)</f>
        <v>21439.78</v>
      </c>
      <c r="G39" s="5"/>
      <c r="H39" s="4">
        <f>ROUND(SUM(H31:H38),5)</f>
        <v>20137.919999999998</v>
      </c>
      <c r="I39" s="5"/>
      <c r="J39" s="4">
        <f t="shared" si="2"/>
        <v>1301.8599999999999</v>
      </c>
    </row>
    <row r="40" spans="1:10" x14ac:dyDescent="0.25">
      <c r="A40" s="1"/>
      <c r="B40" s="1"/>
      <c r="C40" s="1"/>
      <c r="D40" s="1" t="s">
        <v>116</v>
      </c>
      <c r="E40" s="1"/>
      <c r="F40" s="4"/>
      <c r="G40" s="5"/>
      <c r="H40" s="4"/>
      <c r="I40" s="5"/>
      <c r="J40" s="4"/>
    </row>
    <row r="41" spans="1:10" x14ac:dyDescent="0.25">
      <c r="A41" s="1"/>
      <c r="B41" s="1"/>
      <c r="C41" s="1"/>
      <c r="D41" s="1"/>
      <c r="E41" s="1" t="s">
        <v>117</v>
      </c>
      <c r="F41" s="4">
        <v>10</v>
      </c>
      <c r="G41" s="5"/>
      <c r="H41" s="4">
        <v>550</v>
      </c>
      <c r="I41" s="5"/>
      <c r="J41" s="4">
        <f t="shared" ref="J41:J56" si="3">ROUND((F41-H41),5)</f>
        <v>-540</v>
      </c>
    </row>
    <row r="42" spans="1:10" x14ac:dyDescent="0.25">
      <c r="A42" s="1"/>
      <c r="B42" s="1"/>
      <c r="C42" s="1"/>
      <c r="D42" s="1"/>
      <c r="E42" s="1" t="s">
        <v>118</v>
      </c>
      <c r="F42" s="4">
        <v>154.32</v>
      </c>
      <c r="G42" s="5"/>
      <c r="H42" s="4">
        <v>1000</v>
      </c>
      <c r="I42" s="5"/>
      <c r="J42" s="4">
        <f t="shared" si="3"/>
        <v>-845.68</v>
      </c>
    </row>
    <row r="43" spans="1:10" x14ac:dyDescent="0.25">
      <c r="A43" s="1"/>
      <c r="B43" s="1"/>
      <c r="C43" s="1"/>
      <c r="D43" s="1"/>
      <c r="E43" s="1" t="s">
        <v>119</v>
      </c>
      <c r="F43" s="4">
        <v>0</v>
      </c>
      <c r="G43" s="5"/>
      <c r="H43" s="4">
        <v>300</v>
      </c>
      <c r="I43" s="5"/>
      <c r="J43" s="4">
        <f t="shared" si="3"/>
        <v>-300</v>
      </c>
    </row>
    <row r="44" spans="1:10" x14ac:dyDescent="0.25">
      <c r="A44" s="1"/>
      <c r="B44" s="1"/>
      <c r="C44" s="1"/>
      <c r="D44" s="1"/>
      <c r="E44" s="1" t="s">
        <v>120</v>
      </c>
      <c r="F44" s="4">
        <v>0</v>
      </c>
      <c r="G44" s="5"/>
      <c r="H44" s="4">
        <v>125</v>
      </c>
      <c r="I44" s="5"/>
      <c r="J44" s="4">
        <f t="shared" si="3"/>
        <v>-125</v>
      </c>
    </row>
    <row r="45" spans="1:10" x14ac:dyDescent="0.25">
      <c r="A45" s="1"/>
      <c r="B45" s="1"/>
      <c r="C45" s="1"/>
      <c r="D45" s="1"/>
      <c r="E45" s="1" t="s">
        <v>121</v>
      </c>
      <c r="F45" s="4">
        <v>1683.42</v>
      </c>
      <c r="G45" s="5"/>
      <c r="H45" s="4">
        <v>970.83</v>
      </c>
      <c r="I45" s="5"/>
      <c r="J45" s="4">
        <f t="shared" si="3"/>
        <v>712.59</v>
      </c>
    </row>
    <row r="46" spans="1:10" x14ac:dyDescent="0.25">
      <c r="A46" s="1"/>
      <c r="B46" s="1"/>
      <c r="C46" s="1"/>
      <c r="D46" s="1"/>
      <c r="E46" s="1" t="s">
        <v>122</v>
      </c>
      <c r="F46" s="4">
        <v>1720.66</v>
      </c>
      <c r="G46" s="5"/>
      <c r="H46" s="4">
        <v>1633.33</v>
      </c>
      <c r="I46" s="5"/>
      <c r="J46" s="4">
        <f t="shared" si="3"/>
        <v>87.33</v>
      </c>
    </row>
    <row r="47" spans="1:10" x14ac:dyDescent="0.25">
      <c r="A47" s="1"/>
      <c r="B47" s="1"/>
      <c r="C47" s="1"/>
      <c r="D47" s="1"/>
      <c r="E47" s="1" t="s">
        <v>123</v>
      </c>
      <c r="F47" s="4">
        <v>191</v>
      </c>
      <c r="G47" s="5"/>
      <c r="H47" s="4">
        <v>400</v>
      </c>
      <c r="I47" s="5"/>
      <c r="J47" s="4">
        <f t="shared" si="3"/>
        <v>-209</v>
      </c>
    </row>
    <row r="48" spans="1:10" x14ac:dyDescent="0.25">
      <c r="A48" s="1"/>
      <c r="B48" s="1"/>
      <c r="C48" s="1"/>
      <c r="D48" s="1"/>
      <c r="E48" s="1" t="s">
        <v>124</v>
      </c>
      <c r="F48" s="4">
        <v>0</v>
      </c>
      <c r="G48" s="5"/>
      <c r="H48" s="4">
        <v>416.67</v>
      </c>
      <c r="I48" s="5"/>
      <c r="J48" s="4">
        <f t="shared" si="3"/>
        <v>-416.67</v>
      </c>
    </row>
    <row r="49" spans="1:11" x14ac:dyDescent="0.25">
      <c r="A49" s="1"/>
      <c r="B49" s="1"/>
      <c r="C49" s="1"/>
      <c r="D49" s="1"/>
      <c r="E49" s="1" t="s">
        <v>125</v>
      </c>
      <c r="F49" s="4">
        <v>1016.61</v>
      </c>
      <c r="G49" s="5"/>
      <c r="H49" s="4">
        <v>1333.33</v>
      </c>
      <c r="I49" s="5"/>
      <c r="J49" s="4">
        <f t="shared" si="3"/>
        <v>-316.72000000000003</v>
      </c>
    </row>
    <row r="50" spans="1:11" x14ac:dyDescent="0.25">
      <c r="A50" s="1"/>
      <c r="B50" s="1"/>
      <c r="C50" s="1"/>
      <c r="D50" s="1"/>
      <c r="E50" s="1" t="s">
        <v>126</v>
      </c>
      <c r="F50" s="4">
        <v>1208.6600000000001</v>
      </c>
      <c r="G50" s="5"/>
      <c r="H50" s="4">
        <v>1300</v>
      </c>
      <c r="I50" s="5"/>
      <c r="J50" s="4">
        <f t="shared" si="3"/>
        <v>-91.34</v>
      </c>
    </row>
    <row r="51" spans="1:11" x14ac:dyDescent="0.25">
      <c r="A51" s="1"/>
      <c r="B51" s="1"/>
      <c r="C51" s="1"/>
      <c r="D51" s="1"/>
      <c r="E51" s="1" t="s">
        <v>127</v>
      </c>
      <c r="F51" s="4">
        <v>290</v>
      </c>
      <c r="G51" s="5"/>
      <c r="H51" s="4">
        <v>533.33000000000004</v>
      </c>
      <c r="I51" s="5"/>
      <c r="J51" s="4">
        <f t="shared" si="3"/>
        <v>-243.33</v>
      </c>
    </row>
    <row r="52" spans="1:11" x14ac:dyDescent="0.25">
      <c r="A52" s="1"/>
      <c r="B52" s="1"/>
      <c r="C52" s="1"/>
      <c r="D52" s="1"/>
      <c r="E52" s="1" t="s">
        <v>128</v>
      </c>
      <c r="F52" s="4">
        <v>1600</v>
      </c>
      <c r="G52" s="5"/>
      <c r="H52" s="4">
        <v>2800</v>
      </c>
      <c r="I52" s="5"/>
      <c r="J52" s="4">
        <f t="shared" si="3"/>
        <v>-1200</v>
      </c>
    </row>
    <row r="53" spans="1:11" x14ac:dyDescent="0.25">
      <c r="A53" s="1"/>
      <c r="B53" s="1"/>
      <c r="C53" s="1"/>
      <c r="D53" s="1"/>
      <c r="E53" s="1" t="s">
        <v>129</v>
      </c>
      <c r="F53" s="4">
        <v>0</v>
      </c>
      <c r="G53" s="5"/>
      <c r="H53" s="4">
        <v>300</v>
      </c>
      <c r="I53" s="5"/>
      <c r="J53" s="4">
        <f t="shared" si="3"/>
        <v>-300</v>
      </c>
    </row>
    <row r="54" spans="1:11" x14ac:dyDescent="0.25">
      <c r="A54" s="1"/>
      <c r="B54" s="1"/>
      <c r="C54" s="1"/>
      <c r="D54" s="1"/>
      <c r="E54" s="1" t="s">
        <v>130</v>
      </c>
      <c r="F54" s="4">
        <v>3915.07</v>
      </c>
      <c r="G54" s="5"/>
      <c r="H54" s="4">
        <v>2833.33</v>
      </c>
      <c r="I54" s="5"/>
      <c r="J54" s="4">
        <f t="shared" si="3"/>
        <v>1081.74</v>
      </c>
    </row>
    <row r="55" spans="1:11" ht="15.75" thickBot="1" x14ac:dyDescent="0.3">
      <c r="A55" s="1"/>
      <c r="B55" s="1"/>
      <c r="C55" s="1"/>
      <c r="D55" s="1"/>
      <c r="E55" s="1" t="s">
        <v>131</v>
      </c>
      <c r="F55" s="6">
        <v>2482.8200000000002</v>
      </c>
      <c r="G55" s="5"/>
      <c r="H55" s="6">
        <v>1525</v>
      </c>
      <c r="I55" s="5"/>
      <c r="J55" s="6">
        <f t="shared" si="3"/>
        <v>957.82</v>
      </c>
    </row>
    <row r="56" spans="1:11" x14ac:dyDescent="0.25">
      <c r="A56" s="1"/>
      <c r="B56" s="1"/>
      <c r="C56" s="1"/>
      <c r="D56" s="1" t="s">
        <v>132</v>
      </c>
      <c r="E56" s="1"/>
      <c r="F56" s="4">
        <f>ROUND(SUM(F40:F55),5)</f>
        <v>14272.56</v>
      </c>
      <c r="G56" s="5"/>
      <c r="H56" s="4">
        <f>ROUND(SUM(H40:H55),5)</f>
        <v>16020.82</v>
      </c>
      <c r="I56" s="5"/>
      <c r="J56" s="4">
        <f t="shared" si="3"/>
        <v>-1748.26</v>
      </c>
    </row>
    <row r="57" spans="1:11" x14ac:dyDescent="0.25">
      <c r="A57" s="1"/>
      <c r="B57" s="1"/>
      <c r="C57" s="1"/>
      <c r="D57" s="1" t="s">
        <v>133</v>
      </c>
      <c r="E57" s="1"/>
      <c r="F57" s="4"/>
      <c r="G57" s="5"/>
      <c r="H57" s="4"/>
      <c r="I57" s="5"/>
      <c r="J57" s="4"/>
    </row>
    <row r="58" spans="1:11" x14ac:dyDescent="0.25">
      <c r="A58" s="1"/>
      <c r="B58" s="1"/>
      <c r="C58" s="1"/>
      <c r="D58" s="1"/>
      <c r="E58" s="1" t="s">
        <v>134</v>
      </c>
      <c r="F58" s="4">
        <v>1000</v>
      </c>
      <c r="G58" s="5"/>
      <c r="H58" s="4">
        <v>2000</v>
      </c>
      <c r="I58" s="5"/>
      <c r="J58" s="4">
        <f t="shared" ref="J58:J67" si="4">ROUND((F58-H58),5)</f>
        <v>-1000</v>
      </c>
    </row>
    <row r="59" spans="1:11" x14ac:dyDescent="0.25">
      <c r="A59" s="1"/>
      <c r="B59" s="1"/>
      <c r="C59" s="1"/>
      <c r="D59" s="1"/>
      <c r="E59" s="1" t="s">
        <v>135</v>
      </c>
      <c r="F59" s="4">
        <v>31.87</v>
      </c>
      <c r="G59" s="5"/>
      <c r="H59" s="4">
        <v>383</v>
      </c>
      <c r="I59" s="5"/>
      <c r="J59" s="4">
        <f t="shared" si="4"/>
        <v>-351.13</v>
      </c>
    </row>
    <row r="60" spans="1:11" x14ac:dyDescent="0.25">
      <c r="A60" s="1"/>
      <c r="B60" s="1"/>
      <c r="C60" s="1"/>
      <c r="D60" s="1"/>
      <c r="E60" s="1" t="s">
        <v>136</v>
      </c>
      <c r="F60" s="4">
        <v>0</v>
      </c>
      <c r="G60" s="5"/>
      <c r="H60" s="4">
        <v>2000</v>
      </c>
      <c r="I60" s="5"/>
      <c r="J60" s="4">
        <f t="shared" si="4"/>
        <v>-2000</v>
      </c>
      <c r="K60" s="35" t="s">
        <v>198</v>
      </c>
    </row>
    <row r="61" spans="1:11" x14ac:dyDescent="0.25">
      <c r="A61" s="1"/>
      <c r="B61" s="1"/>
      <c r="C61" s="1"/>
      <c r="D61" s="1"/>
      <c r="E61" s="1" t="s">
        <v>137</v>
      </c>
      <c r="F61" s="4">
        <v>621.33000000000004</v>
      </c>
      <c r="G61" s="5"/>
      <c r="H61" s="4">
        <v>500</v>
      </c>
      <c r="I61" s="5"/>
      <c r="J61" s="4">
        <f t="shared" si="4"/>
        <v>121.33</v>
      </c>
    </row>
    <row r="62" spans="1:11" x14ac:dyDescent="0.25">
      <c r="A62" s="1"/>
      <c r="B62" s="1"/>
      <c r="C62" s="1"/>
      <c r="D62" s="1"/>
      <c r="E62" s="1" t="s">
        <v>138</v>
      </c>
      <c r="F62" s="4">
        <v>0</v>
      </c>
      <c r="G62" s="5"/>
      <c r="H62" s="4">
        <v>33.33</v>
      </c>
      <c r="I62" s="5"/>
      <c r="J62" s="4">
        <f t="shared" si="4"/>
        <v>-33.33</v>
      </c>
    </row>
    <row r="63" spans="1:11" x14ac:dyDescent="0.25">
      <c r="A63" s="1"/>
      <c r="B63" s="1"/>
      <c r="C63" s="1"/>
      <c r="D63" s="1"/>
      <c r="E63" s="1" t="s">
        <v>139</v>
      </c>
      <c r="F63" s="4">
        <v>683.55</v>
      </c>
      <c r="G63" s="5"/>
      <c r="H63" s="4">
        <v>2700</v>
      </c>
      <c r="I63" s="5"/>
      <c r="J63" s="4">
        <f t="shared" si="4"/>
        <v>-2016.45</v>
      </c>
      <c r="K63" s="35" t="s">
        <v>198</v>
      </c>
    </row>
    <row r="64" spans="1:11" x14ac:dyDescent="0.25">
      <c r="A64" s="1"/>
      <c r="B64" s="1"/>
      <c r="C64" s="1"/>
      <c r="D64" s="1"/>
      <c r="E64" s="1" t="s">
        <v>140</v>
      </c>
      <c r="F64" s="4">
        <v>61.71</v>
      </c>
      <c r="G64" s="5"/>
      <c r="H64" s="4">
        <v>100</v>
      </c>
      <c r="I64" s="5"/>
      <c r="J64" s="4">
        <f t="shared" si="4"/>
        <v>-38.29</v>
      </c>
    </row>
    <row r="65" spans="1:10" x14ac:dyDescent="0.25">
      <c r="A65" s="1"/>
      <c r="B65" s="1"/>
      <c r="C65" s="1"/>
      <c r="D65" s="1"/>
      <c r="E65" s="1" t="s">
        <v>141</v>
      </c>
      <c r="F65" s="4">
        <v>3600</v>
      </c>
      <c r="G65" s="5"/>
      <c r="H65" s="4">
        <v>0</v>
      </c>
      <c r="I65" s="5"/>
      <c r="J65" s="4">
        <f t="shared" si="4"/>
        <v>3600</v>
      </c>
    </row>
    <row r="66" spans="1:10" ht="15.75" thickBot="1" x14ac:dyDescent="0.3">
      <c r="A66" s="1"/>
      <c r="B66" s="1"/>
      <c r="C66" s="1"/>
      <c r="D66" s="1"/>
      <c r="E66" s="1" t="s">
        <v>142</v>
      </c>
      <c r="F66" s="6">
        <v>761.25</v>
      </c>
      <c r="G66" s="5"/>
      <c r="H66" s="6">
        <v>2000</v>
      </c>
      <c r="I66" s="5"/>
      <c r="J66" s="6">
        <f t="shared" si="4"/>
        <v>-1238.75</v>
      </c>
    </row>
    <row r="67" spans="1:10" x14ac:dyDescent="0.25">
      <c r="A67" s="1"/>
      <c r="B67" s="1"/>
      <c r="C67" s="1"/>
      <c r="D67" s="1" t="s">
        <v>143</v>
      </c>
      <c r="E67" s="1"/>
      <c r="F67" s="4">
        <f>ROUND(SUM(F57:F66),5)</f>
        <v>6759.71</v>
      </c>
      <c r="G67" s="5"/>
      <c r="H67" s="4">
        <f>ROUND(SUM(H57:H66),5)</f>
        <v>9716.33</v>
      </c>
      <c r="I67" s="5"/>
      <c r="J67" s="4">
        <f t="shared" si="4"/>
        <v>-2956.62</v>
      </c>
    </row>
    <row r="68" spans="1:10" x14ac:dyDescent="0.25">
      <c r="A68" s="1"/>
      <c r="B68" s="1"/>
      <c r="C68" s="1"/>
      <c r="D68" s="1" t="s">
        <v>144</v>
      </c>
      <c r="E68" s="1"/>
      <c r="F68" s="4"/>
      <c r="G68" s="5"/>
      <c r="H68" s="4"/>
      <c r="I68" s="5"/>
      <c r="J68" s="4"/>
    </row>
    <row r="69" spans="1:10" x14ac:dyDescent="0.25">
      <c r="A69" s="1"/>
      <c r="B69" s="1"/>
      <c r="C69" s="1"/>
      <c r="D69" s="1"/>
      <c r="E69" s="1" t="s">
        <v>145</v>
      </c>
      <c r="F69" s="4">
        <v>22943.119999999999</v>
      </c>
      <c r="G69" s="5"/>
      <c r="H69" s="4">
        <v>22860</v>
      </c>
      <c r="I69" s="5"/>
      <c r="J69" s="4">
        <f>ROUND((F69-H69),5)</f>
        <v>83.12</v>
      </c>
    </row>
    <row r="70" spans="1:10" x14ac:dyDescent="0.25">
      <c r="A70" s="1"/>
      <c r="B70" s="1"/>
      <c r="C70" s="1"/>
      <c r="D70" s="1"/>
      <c r="E70" s="1" t="s">
        <v>146</v>
      </c>
      <c r="F70" s="4">
        <v>1766.77</v>
      </c>
      <c r="G70" s="5"/>
      <c r="H70" s="4">
        <v>1828</v>
      </c>
      <c r="I70" s="5"/>
      <c r="J70" s="4">
        <f>ROUND((F70-H70),5)</f>
        <v>-61.23</v>
      </c>
    </row>
    <row r="71" spans="1:10" x14ac:dyDescent="0.25">
      <c r="A71" s="1"/>
      <c r="B71" s="1"/>
      <c r="C71" s="1"/>
      <c r="D71" s="1"/>
      <c r="E71" s="1" t="s">
        <v>147</v>
      </c>
      <c r="F71" s="4">
        <v>400.85</v>
      </c>
      <c r="G71" s="5"/>
      <c r="H71" s="4">
        <v>570</v>
      </c>
      <c r="I71" s="5"/>
      <c r="J71" s="4">
        <f>ROUND((F71-H71),5)</f>
        <v>-169.15</v>
      </c>
    </row>
    <row r="72" spans="1:10" ht="15.75" thickBot="1" x14ac:dyDescent="0.3">
      <c r="A72" s="1"/>
      <c r="B72" s="1"/>
      <c r="C72" s="1"/>
      <c r="D72" s="1"/>
      <c r="E72" s="1" t="s">
        <v>148</v>
      </c>
      <c r="F72" s="6">
        <v>5373.3</v>
      </c>
      <c r="G72" s="5"/>
      <c r="H72" s="6">
        <v>4457.67</v>
      </c>
      <c r="I72" s="5"/>
      <c r="J72" s="6">
        <f>ROUND((F72-H72),5)</f>
        <v>915.63</v>
      </c>
    </row>
    <row r="73" spans="1:10" x14ac:dyDescent="0.25">
      <c r="A73" s="1"/>
      <c r="B73" s="1"/>
      <c r="C73" s="1"/>
      <c r="D73" s="1" t="s">
        <v>149</v>
      </c>
      <c r="E73" s="1"/>
      <c r="F73" s="4">
        <f>ROUND(SUM(F68:F72),5)</f>
        <v>30484.04</v>
      </c>
      <c r="G73" s="5"/>
      <c r="H73" s="4">
        <f>ROUND(SUM(H68:H72),5)</f>
        <v>29715.67</v>
      </c>
      <c r="I73" s="5"/>
      <c r="J73" s="4">
        <f>ROUND((F73-H73),5)</f>
        <v>768.37</v>
      </c>
    </row>
    <row r="74" spans="1:10" x14ac:dyDescent="0.25">
      <c r="A74" s="1"/>
      <c r="B74" s="1"/>
      <c r="C74" s="1"/>
      <c r="D74" s="1" t="s">
        <v>150</v>
      </c>
      <c r="E74" s="1"/>
      <c r="F74" s="4"/>
      <c r="G74" s="5"/>
      <c r="H74" s="4"/>
      <c r="I74" s="5"/>
      <c r="J74" s="4"/>
    </row>
    <row r="75" spans="1:10" x14ac:dyDescent="0.25">
      <c r="A75" s="1"/>
      <c r="B75" s="1"/>
      <c r="C75" s="1"/>
      <c r="D75" s="1"/>
      <c r="E75" s="1" t="s">
        <v>151</v>
      </c>
      <c r="F75" s="4">
        <v>12.97</v>
      </c>
      <c r="G75" s="5"/>
      <c r="H75" s="4">
        <v>0</v>
      </c>
      <c r="I75" s="5"/>
      <c r="J75" s="4">
        <f t="shared" ref="J75:J91" si="5">ROUND((F75-H75),5)</f>
        <v>12.97</v>
      </c>
    </row>
    <row r="76" spans="1:10" x14ac:dyDescent="0.25">
      <c r="A76" s="1"/>
      <c r="B76" s="1"/>
      <c r="C76" s="1"/>
      <c r="D76" s="1"/>
      <c r="E76" s="1" t="s">
        <v>152</v>
      </c>
      <c r="F76" s="4">
        <v>52.28</v>
      </c>
      <c r="G76" s="5"/>
      <c r="H76" s="4">
        <v>996.67</v>
      </c>
      <c r="I76" s="5"/>
      <c r="J76" s="4">
        <f t="shared" si="5"/>
        <v>-944.39</v>
      </c>
    </row>
    <row r="77" spans="1:10" x14ac:dyDescent="0.25">
      <c r="A77" s="1"/>
      <c r="B77" s="1"/>
      <c r="C77" s="1"/>
      <c r="D77" s="1"/>
      <c r="E77" s="1" t="s">
        <v>153</v>
      </c>
      <c r="F77" s="4">
        <v>0</v>
      </c>
      <c r="G77" s="5"/>
      <c r="H77" s="4">
        <v>833.33</v>
      </c>
      <c r="I77" s="5"/>
      <c r="J77" s="4">
        <f t="shared" si="5"/>
        <v>-833.33</v>
      </c>
    </row>
    <row r="78" spans="1:10" x14ac:dyDescent="0.25">
      <c r="A78" s="1"/>
      <c r="B78" s="1"/>
      <c r="C78" s="1"/>
      <c r="D78" s="1"/>
      <c r="E78" s="1" t="s">
        <v>154</v>
      </c>
      <c r="F78" s="4">
        <v>1683.41</v>
      </c>
      <c r="G78" s="5"/>
      <c r="H78" s="4">
        <v>500</v>
      </c>
      <c r="I78" s="5"/>
      <c r="J78" s="4">
        <f t="shared" si="5"/>
        <v>1183.4100000000001</v>
      </c>
    </row>
    <row r="79" spans="1:10" x14ac:dyDescent="0.25">
      <c r="A79" s="1"/>
      <c r="B79" s="1"/>
      <c r="C79" s="1"/>
      <c r="D79" s="1"/>
      <c r="E79" s="1" t="s">
        <v>155</v>
      </c>
      <c r="F79" s="4">
        <v>2643.55</v>
      </c>
      <c r="G79" s="5"/>
      <c r="H79" s="4">
        <v>3000</v>
      </c>
      <c r="I79" s="5"/>
      <c r="J79" s="4">
        <f t="shared" si="5"/>
        <v>-356.45</v>
      </c>
    </row>
    <row r="80" spans="1:10" x14ac:dyDescent="0.25">
      <c r="A80" s="1"/>
      <c r="B80" s="1"/>
      <c r="C80" s="1"/>
      <c r="D80" s="1"/>
      <c r="E80" s="1" t="s">
        <v>156</v>
      </c>
      <c r="F80" s="4">
        <v>0</v>
      </c>
      <c r="G80" s="5"/>
      <c r="H80" s="4">
        <v>1200</v>
      </c>
      <c r="I80" s="5"/>
      <c r="J80" s="4">
        <f t="shared" si="5"/>
        <v>-1200</v>
      </c>
    </row>
    <row r="81" spans="1:11" x14ac:dyDescent="0.25">
      <c r="A81" s="1"/>
      <c r="B81" s="1"/>
      <c r="C81" s="1"/>
      <c r="D81" s="1"/>
      <c r="E81" s="1" t="s">
        <v>157</v>
      </c>
      <c r="F81" s="4">
        <v>5660.71</v>
      </c>
      <c r="G81" s="5"/>
      <c r="H81" s="4">
        <v>1125</v>
      </c>
      <c r="I81" s="5"/>
      <c r="J81" s="4">
        <f t="shared" si="5"/>
        <v>4535.71</v>
      </c>
      <c r="K81" s="44" t="s">
        <v>209</v>
      </c>
    </row>
    <row r="82" spans="1:11" x14ac:dyDescent="0.25">
      <c r="A82" s="1"/>
      <c r="B82" s="1"/>
      <c r="C82" s="1"/>
      <c r="D82" s="1"/>
      <c r="E82" s="1" t="s">
        <v>158</v>
      </c>
      <c r="F82" s="4">
        <v>300</v>
      </c>
      <c r="G82" s="5"/>
      <c r="H82" s="4">
        <v>1700</v>
      </c>
      <c r="I82" s="5"/>
      <c r="J82" s="4">
        <f t="shared" si="5"/>
        <v>-1400</v>
      </c>
    </row>
    <row r="83" spans="1:11" x14ac:dyDescent="0.25">
      <c r="A83" s="1"/>
      <c r="B83" s="1"/>
      <c r="C83" s="1"/>
      <c r="D83" s="1"/>
      <c r="E83" s="1" t="s">
        <v>159</v>
      </c>
      <c r="F83" s="4">
        <v>800</v>
      </c>
      <c r="G83" s="5"/>
      <c r="H83" s="4">
        <v>1190</v>
      </c>
      <c r="I83" s="5"/>
      <c r="J83" s="4">
        <f t="shared" si="5"/>
        <v>-390</v>
      </c>
    </row>
    <row r="84" spans="1:11" x14ac:dyDescent="0.25">
      <c r="A84" s="1"/>
      <c r="B84" s="1"/>
      <c r="C84" s="1"/>
      <c r="D84" s="1"/>
      <c r="E84" s="1" t="s">
        <v>160</v>
      </c>
      <c r="F84" s="4">
        <v>8.81</v>
      </c>
      <c r="G84" s="5"/>
      <c r="H84" s="4">
        <v>100</v>
      </c>
      <c r="I84" s="5"/>
      <c r="J84" s="4">
        <f t="shared" si="5"/>
        <v>-91.19</v>
      </c>
    </row>
    <row r="85" spans="1:11" x14ac:dyDescent="0.25">
      <c r="A85" s="1"/>
      <c r="B85" s="1"/>
      <c r="C85" s="1"/>
      <c r="D85" s="1"/>
      <c r="E85" s="1" t="s">
        <v>161</v>
      </c>
      <c r="F85" s="4">
        <v>5372.51</v>
      </c>
      <c r="G85" s="5"/>
      <c r="H85" s="4">
        <v>4900</v>
      </c>
      <c r="I85" s="5"/>
      <c r="J85" s="4">
        <f t="shared" si="5"/>
        <v>472.51</v>
      </c>
    </row>
    <row r="86" spans="1:11" x14ac:dyDescent="0.25">
      <c r="A86" s="1"/>
      <c r="B86" s="1"/>
      <c r="C86" s="1"/>
      <c r="D86" s="1"/>
      <c r="E86" s="1" t="s">
        <v>162</v>
      </c>
      <c r="F86" s="4">
        <v>366.97</v>
      </c>
      <c r="G86" s="5"/>
      <c r="H86" s="4">
        <v>650</v>
      </c>
      <c r="I86" s="5"/>
      <c r="J86" s="4">
        <f t="shared" si="5"/>
        <v>-283.02999999999997</v>
      </c>
    </row>
    <row r="87" spans="1:11" x14ac:dyDescent="0.25">
      <c r="A87" s="1"/>
      <c r="B87" s="1"/>
      <c r="C87" s="1"/>
      <c r="D87" s="1"/>
      <c r="E87" s="1" t="s">
        <v>163</v>
      </c>
      <c r="F87" s="4">
        <v>3178.09</v>
      </c>
      <c r="G87" s="5"/>
      <c r="H87" s="4">
        <v>3000</v>
      </c>
      <c r="I87" s="5"/>
      <c r="J87" s="4">
        <f t="shared" si="5"/>
        <v>178.09</v>
      </c>
    </row>
    <row r="88" spans="1:11" ht="15.75" thickBot="1" x14ac:dyDescent="0.3">
      <c r="A88" s="1"/>
      <c r="B88" s="1"/>
      <c r="C88" s="1"/>
      <c r="D88" s="1"/>
      <c r="E88" s="1" t="s">
        <v>164</v>
      </c>
      <c r="F88" s="7">
        <v>0</v>
      </c>
      <c r="G88" s="5"/>
      <c r="H88" s="7">
        <v>120</v>
      </c>
      <c r="I88" s="5"/>
      <c r="J88" s="7">
        <f t="shared" si="5"/>
        <v>-120</v>
      </c>
    </row>
    <row r="89" spans="1:11" ht="15.75" thickBot="1" x14ac:dyDescent="0.3">
      <c r="A89" s="1"/>
      <c r="B89" s="1"/>
      <c r="C89" s="1"/>
      <c r="D89" s="1" t="s">
        <v>165</v>
      </c>
      <c r="E89" s="1"/>
      <c r="F89" s="9">
        <f>ROUND(SUM(F74:F88),5)</f>
        <v>20079.3</v>
      </c>
      <c r="G89" s="5"/>
      <c r="H89" s="9">
        <f>ROUND(SUM(H74:H88),5)</f>
        <v>19315</v>
      </c>
      <c r="I89" s="5"/>
      <c r="J89" s="9">
        <f t="shared" si="5"/>
        <v>764.3</v>
      </c>
    </row>
    <row r="90" spans="1:11" ht="15.75" thickBot="1" x14ac:dyDescent="0.3">
      <c r="A90" s="1"/>
      <c r="B90" s="1"/>
      <c r="C90" s="1" t="s">
        <v>166</v>
      </c>
      <c r="D90" s="1"/>
      <c r="E90" s="1"/>
      <c r="F90" s="9">
        <f>ROUND(F16+F22+F30+F39+F56+F67+F73+F89,5)</f>
        <v>156355.97</v>
      </c>
      <c r="G90" s="5"/>
      <c r="H90" s="9">
        <f>ROUND(H16+H22+H30+H39+H56+H67+H73+H89,5)</f>
        <v>157493.24</v>
      </c>
      <c r="I90" s="5"/>
      <c r="J90" s="9">
        <f t="shared" si="5"/>
        <v>-1137.27</v>
      </c>
    </row>
    <row r="91" spans="1:11" s="11" customFormat="1" ht="12" thickBot="1" x14ac:dyDescent="0.25">
      <c r="A91" s="1" t="s">
        <v>73</v>
      </c>
      <c r="B91" s="1"/>
      <c r="C91" s="1"/>
      <c r="D91" s="1"/>
      <c r="E91" s="1"/>
      <c r="F91" s="10">
        <f>ROUND(F15-F90,5)</f>
        <v>2499258.23</v>
      </c>
      <c r="G91" s="1"/>
      <c r="H91" s="10">
        <f>ROUND(H15-H90,5)</f>
        <v>-4566.24</v>
      </c>
      <c r="I91" s="1"/>
      <c r="J91" s="10">
        <f t="shared" si="5"/>
        <v>2503824.4700000002</v>
      </c>
    </row>
    <row r="92" spans="1:11" ht="15.75" thickTop="1" x14ac:dyDescent="0.25"/>
    <row r="93" spans="1:11" x14ac:dyDescent="0.25">
      <c r="A93" s="16" t="s">
        <v>214</v>
      </c>
      <c r="F93" s="4">
        <f>+F13-F73-F89</f>
        <v>31673.589999999993</v>
      </c>
      <c r="H93" s="4">
        <f>+H13-H73-H89</f>
        <v>20969.330000000002</v>
      </c>
      <c r="J93" s="4">
        <f>+J13-J73-J89</f>
        <v>10704.26</v>
      </c>
      <c r="K93" s="32" t="s">
        <v>195</v>
      </c>
    </row>
  </sheetData>
  <pageMargins left="0.7" right="0.7" top="0.75" bottom="0.75" header="0.1" footer="0.3"/>
  <pageSetup scale="95" orientation="portrait" r:id="rId1"/>
  <headerFooter>
    <oddHeader>&amp;L&amp;"Arial,Bold"&amp;8 10:31 AM
&amp;"Arial,Bold"&amp;8 03/16/22
&amp;"Arial,Bold"&amp;8 Accrual Basis&amp;C&amp;"Arial,Bold"&amp;12 Habitat for Humanity of Catawba Valley
&amp;"Arial,Bold"&amp;14 Profit &amp;&amp; Loss Budget vs. Actual
&amp;"Arial,Bold"&amp;10 February 2022</oddHeader>
    <oddFooter>&amp;R&amp;"Arial,Bold"&amp;8 Page &amp;P of &amp;N</oddFooter>
  </headerFooter>
  <rowBreaks count="1" manualBreakCount="1">
    <brk id="46" max="9" man="1"/>
  </rowBreaks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190500</xdr:colOff>
                <xdr:row>1</xdr:row>
                <xdr:rowOff>19050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190500</xdr:colOff>
                <xdr:row>1</xdr:row>
                <xdr:rowOff>19050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20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J12" sqref="J12"/>
    </sheetView>
  </sheetViews>
  <sheetFormatPr defaultRowHeight="15" x14ac:dyDescent="0.25"/>
  <cols>
    <col min="1" max="3" width="3" style="16" customWidth="1"/>
    <col min="4" max="4" width="29" style="16" customWidth="1"/>
    <col min="5" max="5" width="11.42578125" style="17" customWidth="1"/>
    <col min="6" max="6" width="2.28515625" style="17" customWidth="1"/>
    <col min="7" max="7" width="10.85546875" style="17" customWidth="1"/>
    <col min="8" max="8" width="2.28515625" style="17" customWidth="1"/>
    <col min="9" max="9" width="10" style="17" bestFit="1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76</v>
      </c>
      <c r="F2" s="14"/>
      <c r="G2" s="13" t="s">
        <v>167</v>
      </c>
      <c r="H2" s="14"/>
      <c r="I2" s="13" t="s">
        <v>2</v>
      </c>
    </row>
    <row r="3" spans="1:10" ht="15.75" thickTop="1" x14ac:dyDescent="0.25">
      <c r="A3" s="1"/>
      <c r="B3" s="1"/>
      <c r="C3" s="1" t="s">
        <v>79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80</v>
      </c>
      <c r="E4" s="4">
        <v>2573323.96</v>
      </c>
      <c r="F4" s="5"/>
      <c r="G4" s="4">
        <v>34016.01</v>
      </c>
      <c r="H4" s="5"/>
      <c r="I4" s="4">
        <f>ROUND((E4-G4),5)</f>
        <v>2539307.9500000002</v>
      </c>
      <c r="J4" s="36" t="s">
        <v>193</v>
      </c>
    </row>
    <row r="5" spans="1:10" x14ac:dyDescent="0.25">
      <c r="A5" s="1"/>
      <c r="B5" s="1"/>
      <c r="C5" s="1"/>
      <c r="D5" s="1" t="s">
        <v>88</v>
      </c>
      <c r="E5" s="4">
        <v>53.31</v>
      </c>
      <c r="F5" s="5"/>
      <c r="G5" s="4">
        <v>6.95</v>
      </c>
      <c r="H5" s="5"/>
      <c r="I5" s="4">
        <f>ROUND((E5-G5),5)</f>
        <v>46.36</v>
      </c>
    </row>
    <row r="6" spans="1:10" ht="15.75" thickBot="1" x14ac:dyDescent="0.3">
      <c r="A6" s="1"/>
      <c r="B6" s="1"/>
      <c r="C6" s="1"/>
      <c r="D6" s="1" t="s">
        <v>89</v>
      </c>
      <c r="E6" s="7">
        <v>82236.929999999993</v>
      </c>
      <c r="F6" s="5"/>
      <c r="G6" s="7">
        <v>62426.06</v>
      </c>
      <c r="H6" s="5"/>
      <c r="I6" s="7">
        <f>ROUND((E6-G6),5)</f>
        <v>19810.87</v>
      </c>
      <c r="J6" s="32" t="s">
        <v>195</v>
      </c>
    </row>
    <row r="7" spans="1:10" ht="15.75" thickBot="1" x14ac:dyDescent="0.3">
      <c r="A7" s="1"/>
      <c r="B7" s="1"/>
      <c r="C7" s="1" t="s">
        <v>90</v>
      </c>
      <c r="D7" s="1"/>
      <c r="E7" s="8">
        <f>ROUND(SUM(E3:E6),5)</f>
        <v>2655614.2000000002</v>
      </c>
      <c r="F7" s="5"/>
      <c r="G7" s="8">
        <f>ROUND(SUM(G3:G6),5)</f>
        <v>96449.02</v>
      </c>
      <c r="H7" s="5"/>
      <c r="I7" s="8">
        <f>ROUND((E7-G7),5)</f>
        <v>2559165.1800000002</v>
      </c>
    </row>
    <row r="8" spans="1:10" x14ac:dyDescent="0.25">
      <c r="A8" s="1"/>
      <c r="B8" s="1" t="s">
        <v>91</v>
      </c>
      <c r="C8" s="1"/>
      <c r="D8" s="1"/>
      <c r="E8" s="4">
        <f>E7</f>
        <v>2655614.2000000002</v>
      </c>
      <c r="F8" s="5"/>
      <c r="G8" s="4">
        <f>G7</f>
        <v>96449.02</v>
      </c>
      <c r="H8" s="5"/>
      <c r="I8" s="4">
        <f>ROUND((E8-G8),5)</f>
        <v>2559165.1800000002</v>
      </c>
    </row>
    <row r="9" spans="1:10" x14ac:dyDescent="0.25">
      <c r="A9" s="1"/>
      <c r="B9" s="1"/>
      <c r="C9" s="1" t="s">
        <v>92</v>
      </c>
      <c r="D9" s="1"/>
      <c r="E9" s="4"/>
      <c r="F9" s="5"/>
      <c r="G9" s="4"/>
      <c r="H9" s="5"/>
      <c r="I9" s="4"/>
    </row>
    <row r="10" spans="1:10" x14ac:dyDescent="0.25">
      <c r="A10" s="1"/>
      <c r="B10" s="1"/>
      <c r="C10" s="1"/>
      <c r="D10" s="1" t="s">
        <v>93</v>
      </c>
      <c r="E10" s="4">
        <v>62687.92</v>
      </c>
      <c r="F10" s="5"/>
      <c r="G10" s="4">
        <v>55814.41</v>
      </c>
      <c r="H10" s="5"/>
      <c r="I10" s="4">
        <f t="shared" ref="I10:I18" si="0">ROUND((E10-G10),5)</f>
        <v>6873.51</v>
      </c>
    </row>
    <row r="11" spans="1:10" x14ac:dyDescent="0.25">
      <c r="A11" s="1"/>
      <c r="B11" s="1"/>
      <c r="C11" s="1"/>
      <c r="D11" s="1" t="s">
        <v>99</v>
      </c>
      <c r="E11" s="4">
        <v>632.66</v>
      </c>
      <c r="F11" s="5"/>
      <c r="G11" s="4">
        <v>4160.5</v>
      </c>
      <c r="H11" s="5"/>
      <c r="I11" s="4">
        <f t="shared" si="0"/>
        <v>-3527.84</v>
      </c>
    </row>
    <row r="12" spans="1:10" x14ac:dyDescent="0.25">
      <c r="A12" s="1"/>
      <c r="B12" s="1"/>
      <c r="C12" s="1"/>
      <c r="D12" s="1" t="s">
        <v>107</v>
      </c>
      <c r="E12" s="4">
        <v>21439.78</v>
      </c>
      <c r="F12" s="5"/>
      <c r="G12" s="4">
        <v>26746.69</v>
      </c>
      <c r="H12" s="5"/>
      <c r="I12" s="4">
        <f t="shared" si="0"/>
        <v>-5306.91</v>
      </c>
      <c r="J12" s="35" t="s">
        <v>198</v>
      </c>
    </row>
    <row r="13" spans="1:10" x14ac:dyDescent="0.25">
      <c r="A13" s="1"/>
      <c r="B13" s="1"/>
      <c r="C13" s="1"/>
      <c r="D13" s="1" t="s">
        <v>116</v>
      </c>
      <c r="E13" s="4">
        <v>14272.56</v>
      </c>
      <c r="F13" s="5"/>
      <c r="G13" s="4">
        <v>12876.25</v>
      </c>
      <c r="H13" s="5"/>
      <c r="I13" s="4">
        <f t="shared" si="0"/>
        <v>1396.31</v>
      </c>
    </row>
    <row r="14" spans="1:10" x14ac:dyDescent="0.25">
      <c r="A14" s="1"/>
      <c r="B14" s="1"/>
      <c r="C14" s="1"/>
      <c r="D14" s="1" t="s">
        <v>133</v>
      </c>
      <c r="E14" s="4">
        <v>6759.71</v>
      </c>
      <c r="F14" s="5"/>
      <c r="G14" s="4">
        <v>7041.91</v>
      </c>
      <c r="H14" s="5"/>
      <c r="I14" s="4">
        <f t="shared" si="0"/>
        <v>-282.2</v>
      </c>
    </row>
    <row r="15" spans="1:10" x14ac:dyDescent="0.25">
      <c r="A15" s="1"/>
      <c r="B15" s="1"/>
      <c r="C15" s="1"/>
      <c r="D15" s="1" t="s">
        <v>144</v>
      </c>
      <c r="E15" s="4">
        <v>30484.04</v>
      </c>
      <c r="F15" s="5"/>
      <c r="G15" s="4">
        <v>26249.11</v>
      </c>
      <c r="H15" s="5"/>
      <c r="I15" s="4">
        <f t="shared" si="0"/>
        <v>4234.93</v>
      </c>
    </row>
    <row r="16" spans="1:10" ht="15.75" thickBot="1" x14ac:dyDescent="0.3">
      <c r="A16" s="1"/>
      <c r="B16" s="1"/>
      <c r="C16" s="1"/>
      <c r="D16" s="1" t="s">
        <v>150</v>
      </c>
      <c r="E16" s="7">
        <v>20079.3</v>
      </c>
      <c r="F16" s="5"/>
      <c r="G16" s="7">
        <v>17688.2</v>
      </c>
      <c r="H16" s="5"/>
      <c r="I16" s="7">
        <f t="shared" si="0"/>
        <v>2391.1</v>
      </c>
    </row>
    <row r="17" spans="1:10" ht="15.75" thickBot="1" x14ac:dyDescent="0.3">
      <c r="A17" s="1"/>
      <c r="B17" s="1"/>
      <c r="C17" s="1" t="s">
        <v>166</v>
      </c>
      <c r="D17" s="1"/>
      <c r="E17" s="9">
        <f>ROUND(SUM(E9:E16),5)</f>
        <v>156355.97</v>
      </c>
      <c r="F17" s="5"/>
      <c r="G17" s="9">
        <f>ROUND(SUM(G9:G16),5)</f>
        <v>150577.07</v>
      </c>
      <c r="H17" s="5"/>
      <c r="I17" s="9">
        <f t="shared" si="0"/>
        <v>5778.9</v>
      </c>
    </row>
    <row r="18" spans="1:10" s="11" customFormat="1" ht="12" thickBot="1" x14ac:dyDescent="0.25">
      <c r="A18" s="1" t="s">
        <v>73</v>
      </c>
      <c r="B18" s="1"/>
      <c r="C18" s="1"/>
      <c r="D18" s="1"/>
      <c r="E18" s="10">
        <f>ROUND(E8-E17,5)</f>
        <v>2499258.23</v>
      </c>
      <c r="F18" s="1"/>
      <c r="G18" s="10">
        <f>ROUND(G8-G17,5)</f>
        <v>-54128.05</v>
      </c>
      <c r="H18" s="1"/>
      <c r="I18" s="10">
        <f t="shared" si="0"/>
        <v>2553386.2799999998</v>
      </c>
    </row>
    <row r="19" spans="1:10" ht="15.75" thickTop="1" x14ac:dyDescent="0.25"/>
    <row r="20" spans="1:10" x14ac:dyDescent="0.25">
      <c r="A20" s="16" t="s">
        <v>214</v>
      </c>
      <c r="E20" s="4">
        <f>+E6-E15-E16</f>
        <v>31673.589999999993</v>
      </c>
      <c r="G20" s="4">
        <f>+G6-G15-G16</f>
        <v>18488.749999999996</v>
      </c>
      <c r="I20" s="4">
        <f>+I6-I15-I16</f>
        <v>13184.839999999998</v>
      </c>
      <c r="J20" s="32" t="s">
        <v>195</v>
      </c>
    </row>
  </sheetData>
  <pageMargins left="0.7" right="0.7" top="0.75" bottom="0.75" header="0.1" footer="0.3"/>
  <pageSetup orientation="portrait" r:id="rId1"/>
  <headerFooter>
    <oddHeader>&amp;L&amp;"Arial,Bold"&amp;8 10:32 AM
&amp;"Arial,Bold"&amp;8 03/16/22
&amp;"Arial,Bold"&amp;8 Accrual Basis&amp;C&amp;"Arial,Bold"&amp;12 Habitat for Humanity of Catawba Valley
&amp;"Arial,Bold"&amp;14 Profit &amp;&amp; Loss Prev Year Comparison
&amp;"Arial,Bold"&amp;10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J23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E23" sqref="E23"/>
    </sheetView>
  </sheetViews>
  <sheetFormatPr defaultRowHeight="15" x14ac:dyDescent="0.25"/>
  <cols>
    <col min="1" max="3" width="3" style="16" customWidth="1"/>
    <col min="4" max="4" width="29" style="16" customWidth="1"/>
    <col min="5" max="5" width="12.28515625" style="17" bestFit="1" customWidth="1"/>
    <col min="6" max="6" width="2.28515625" style="17" customWidth="1"/>
    <col min="7" max="7" width="12.28515625" style="17" bestFit="1" customWidth="1"/>
    <col min="8" max="8" width="2.28515625" style="17" customWidth="1"/>
    <col min="9" max="9" width="10.85546875" style="17" customWidth="1"/>
  </cols>
  <sheetData>
    <row r="1" spans="1:10" ht="15.75" thickBot="1" x14ac:dyDescent="0.3">
      <c r="A1" s="1"/>
      <c r="B1" s="1"/>
      <c r="C1" s="1"/>
      <c r="D1" s="1"/>
      <c r="E1" s="3"/>
      <c r="F1" s="2"/>
      <c r="G1" s="3"/>
      <c r="H1" s="2"/>
      <c r="I1" s="3"/>
    </row>
    <row r="2" spans="1:10" s="15" customFormat="1" ht="16.5" thickTop="1" thickBot="1" x14ac:dyDescent="0.3">
      <c r="A2" s="12"/>
      <c r="B2" s="12"/>
      <c r="C2" s="12"/>
      <c r="D2" s="12"/>
      <c r="E2" s="13" t="s">
        <v>168</v>
      </c>
      <c r="F2" s="14"/>
      <c r="G2" s="13" t="s">
        <v>169</v>
      </c>
      <c r="H2" s="14"/>
      <c r="I2" s="13" t="s">
        <v>2</v>
      </c>
    </row>
    <row r="3" spans="1:10" ht="15.75" thickTop="1" x14ac:dyDescent="0.25">
      <c r="A3" s="1"/>
      <c r="B3" s="1"/>
      <c r="C3" s="1" t="s">
        <v>79</v>
      </c>
      <c r="D3" s="1"/>
      <c r="E3" s="4"/>
      <c r="F3" s="5"/>
      <c r="G3" s="4"/>
      <c r="H3" s="5"/>
      <c r="I3" s="4"/>
    </row>
    <row r="4" spans="1:10" x14ac:dyDescent="0.25">
      <c r="A4" s="1"/>
      <c r="B4" s="1"/>
      <c r="C4" s="1"/>
      <c r="D4" s="1" t="s">
        <v>170</v>
      </c>
      <c r="E4" s="4">
        <v>144034</v>
      </c>
      <c r="F4" s="5"/>
      <c r="G4" s="4">
        <v>121048</v>
      </c>
      <c r="H4" s="5"/>
      <c r="I4" s="4">
        <f t="shared" ref="I4:I9" si="0">ROUND((E4-G4),5)</f>
        <v>22986</v>
      </c>
    </row>
    <row r="5" spans="1:10" x14ac:dyDescent="0.25">
      <c r="A5" s="1"/>
      <c r="B5" s="1"/>
      <c r="C5" s="1"/>
      <c r="D5" s="1" t="s">
        <v>80</v>
      </c>
      <c r="E5" s="4">
        <v>3354005.08</v>
      </c>
      <c r="F5" s="5"/>
      <c r="G5" s="4">
        <v>791622.28</v>
      </c>
      <c r="H5" s="5"/>
      <c r="I5" s="4">
        <f t="shared" si="0"/>
        <v>2562382.7999999998</v>
      </c>
      <c r="J5" s="36" t="s">
        <v>193</v>
      </c>
    </row>
    <row r="6" spans="1:10" x14ac:dyDescent="0.25">
      <c r="A6" s="1"/>
      <c r="B6" s="1"/>
      <c r="C6" s="1"/>
      <c r="D6" s="1" t="s">
        <v>88</v>
      </c>
      <c r="E6" s="4">
        <v>87993.09</v>
      </c>
      <c r="F6" s="5"/>
      <c r="G6" s="4">
        <v>2968.84</v>
      </c>
      <c r="H6" s="5"/>
      <c r="I6" s="4">
        <f t="shared" si="0"/>
        <v>85024.25</v>
      </c>
      <c r="J6" s="35" t="s">
        <v>207</v>
      </c>
    </row>
    <row r="7" spans="1:10" ht="15.75" thickBot="1" x14ac:dyDescent="0.3">
      <c r="A7" s="1"/>
      <c r="B7" s="1"/>
      <c r="C7" s="1"/>
      <c r="D7" s="1" t="s">
        <v>89</v>
      </c>
      <c r="E7" s="7">
        <v>600672.52</v>
      </c>
      <c r="F7" s="5"/>
      <c r="G7" s="7">
        <v>521372.85</v>
      </c>
      <c r="H7" s="5"/>
      <c r="I7" s="7">
        <f t="shared" si="0"/>
        <v>79299.67</v>
      </c>
      <c r="J7" s="32" t="s">
        <v>195</v>
      </c>
    </row>
    <row r="8" spans="1:10" ht="15.75" thickBot="1" x14ac:dyDescent="0.3">
      <c r="A8" s="1"/>
      <c r="B8" s="1"/>
      <c r="C8" s="1" t="s">
        <v>90</v>
      </c>
      <c r="D8" s="1"/>
      <c r="E8" s="8">
        <f>ROUND(SUM(E3:E7),5)</f>
        <v>4186704.69</v>
      </c>
      <c r="F8" s="5"/>
      <c r="G8" s="8">
        <f>ROUND(SUM(G3:G7),5)</f>
        <v>1437011.97</v>
      </c>
      <c r="H8" s="5"/>
      <c r="I8" s="8">
        <f t="shared" si="0"/>
        <v>2749692.72</v>
      </c>
    </row>
    <row r="9" spans="1:10" x14ac:dyDescent="0.25">
      <c r="A9" s="1"/>
      <c r="B9" s="1" t="s">
        <v>91</v>
      </c>
      <c r="C9" s="1"/>
      <c r="D9" s="1"/>
      <c r="E9" s="4">
        <f>E8</f>
        <v>4186704.69</v>
      </c>
      <c r="F9" s="5"/>
      <c r="G9" s="4">
        <f>G8</f>
        <v>1437011.97</v>
      </c>
      <c r="H9" s="5"/>
      <c r="I9" s="4">
        <f t="shared" si="0"/>
        <v>2749692.72</v>
      </c>
    </row>
    <row r="10" spans="1:10" x14ac:dyDescent="0.25">
      <c r="A10" s="1"/>
      <c r="B10" s="1"/>
      <c r="C10" s="1" t="s">
        <v>92</v>
      </c>
      <c r="D10" s="1"/>
      <c r="E10" s="4"/>
      <c r="F10" s="5"/>
      <c r="G10" s="4"/>
      <c r="H10" s="5"/>
      <c r="I10" s="4"/>
    </row>
    <row r="11" spans="1:10" x14ac:dyDescent="0.25">
      <c r="A11" s="1"/>
      <c r="B11" s="1"/>
      <c r="C11" s="1"/>
      <c r="D11" s="1" t="s">
        <v>93</v>
      </c>
      <c r="E11" s="4">
        <v>512088.5</v>
      </c>
      <c r="F11" s="5"/>
      <c r="G11" s="4">
        <v>473279.79</v>
      </c>
      <c r="H11" s="5"/>
      <c r="I11" s="4">
        <f t="shared" ref="I11:I19" si="1">ROUND((E11-G11),5)</f>
        <v>38808.71</v>
      </c>
    </row>
    <row r="12" spans="1:10" x14ac:dyDescent="0.25">
      <c r="A12" s="1"/>
      <c r="B12" s="1"/>
      <c r="C12" s="1"/>
      <c r="D12" s="1" t="s">
        <v>99</v>
      </c>
      <c r="E12" s="4">
        <v>166266.6</v>
      </c>
      <c r="F12" s="5"/>
      <c r="G12" s="4">
        <v>128325.64</v>
      </c>
      <c r="H12" s="5"/>
      <c r="I12" s="4">
        <f t="shared" si="1"/>
        <v>37940.959999999999</v>
      </c>
    </row>
    <row r="13" spans="1:10" x14ac:dyDescent="0.25">
      <c r="A13" s="1"/>
      <c r="B13" s="1"/>
      <c r="C13" s="1"/>
      <c r="D13" s="1" t="s">
        <v>107</v>
      </c>
      <c r="E13" s="4">
        <v>182023.28</v>
      </c>
      <c r="F13" s="5"/>
      <c r="G13" s="4">
        <v>153394.72</v>
      </c>
      <c r="H13" s="5"/>
      <c r="I13" s="4">
        <f t="shared" si="1"/>
        <v>28628.560000000001</v>
      </c>
      <c r="J13" s="35" t="s">
        <v>198</v>
      </c>
    </row>
    <row r="14" spans="1:10" x14ac:dyDescent="0.25">
      <c r="A14" s="1"/>
      <c r="B14" s="1"/>
      <c r="C14" s="1"/>
      <c r="D14" s="1" t="s">
        <v>116</v>
      </c>
      <c r="E14" s="4">
        <v>154186</v>
      </c>
      <c r="F14" s="5"/>
      <c r="G14" s="4">
        <v>125095.22</v>
      </c>
      <c r="H14" s="5"/>
      <c r="I14" s="4">
        <f t="shared" si="1"/>
        <v>29090.78</v>
      </c>
      <c r="J14" s="44" t="s">
        <v>209</v>
      </c>
    </row>
    <row r="15" spans="1:10" x14ac:dyDescent="0.25">
      <c r="A15" s="1"/>
      <c r="B15" s="1"/>
      <c r="C15" s="1"/>
      <c r="D15" s="1" t="s">
        <v>133</v>
      </c>
      <c r="E15" s="4">
        <v>66008.83</v>
      </c>
      <c r="F15" s="5"/>
      <c r="G15" s="4">
        <v>70272.39</v>
      </c>
      <c r="H15" s="5"/>
      <c r="I15" s="4">
        <f t="shared" si="1"/>
        <v>-4263.5600000000004</v>
      </c>
    </row>
    <row r="16" spans="1:10" x14ac:dyDescent="0.25">
      <c r="A16" s="1"/>
      <c r="B16" s="1"/>
      <c r="C16" s="1"/>
      <c r="D16" s="1" t="s">
        <v>144</v>
      </c>
      <c r="E16" s="4">
        <v>246481.08</v>
      </c>
      <c r="F16" s="5"/>
      <c r="G16" s="4">
        <v>200902.13</v>
      </c>
      <c r="H16" s="5"/>
      <c r="I16" s="4">
        <f t="shared" si="1"/>
        <v>45578.95</v>
      </c>
    </row>
    <row r="17" spans="1:10" ht="15.75" thickBot="1" x14ac:dyDescent="0.3">
      <c r="A17" s="1"/>
      <c r="B17" s="1"/>
      <c r="C17" s="1"/>
      <c r="D17" s="1" t="s">
        <v>150</v>
      </c>
      <c r="E17" s="7">
        <v>168642.71</v>
      </c>
      <c r="F17" s="5"/>
      <c r="G17" s="7">
        <v>156001.04999999999</v>
      </c>
      <c r="H17" s="5"/>
      <c r="I17" s="7">
        <f t="shared" si="1"/>
        <v>12641.66</v>
      </c>
      <c r="J17" s="32" t="s">
        <v>211</v>
      </c>
    </row>
    <row r="18" spans="1:10" ht="15.75" thickBot="1" x14ac:dyDescent="0.3">
      <c r="A18" s="1"/>
      <c r="B18" s="1"/>
      <c r="C18" s="1" t="s">
        <v>166</v>
      </c>
      <c r="D18" s="1"/>
      <c r="E18" s="9">
        <f>ROUND(SUM(E10:E17),5)</f>
        <v>1495697</v>
      </c>
      <c r="F18" s="5"/>
      <c r="G18" s="9">
        <f>ROUND(SUM(G10:G17),5)</f>
        <v>1307270.94</v>
      </c>
      <c r="H18" s="5"/>
      <c r="I18" s="9">
        <f t="shared" si="1"/>
        <v>188426.06</v>
      </c>
    </row>
    <row r="19" spans="1:10" s="11" customFormat="1" ht="12" thickBot="1" x14ac:dyDescent="0.25">
      <c r="A19" s="1" t="s">
        <v>73</v>
      </c>
      <c r="B19" s="1"/>
      <c r="C19" s="1"/>
      <c r="D19" s="1"/>
      <c r="E19" s="10">
        <f>ROUND(E9-E18,5)</f>
        <v>2691007.69</v>
      </c>
      <c r="F19" s="1"/>
      <c r="G19" s="10">
        <f>ROUND(G9-G18,5)</f>
        <v>129741.03</v>
      </c>
      <c r="H19" s="1"/>
      <c r="I19" s="10">
        <f t="shared" si="1"/>
        <v>2561266.66</v>
      </c>
    </row>
    <row r="20" spans="1:10" ht="15.75" thickTop="1" x14ac:dyDescent="0.25"/>
    <row r="21" spans="1:10" x14ac:dyDescent="0.25">
      <c r="A21" s="16" t="s">
        <v>214</v>
      </c>
      <c r="E21" s="4">
        <f>+E7-E16-E17</f>
        <v>185548.73000000007</v>
      </c>
      <c r="G21" s="4">
        <f>+G7-G16-G17</f>
        <v>164469.66999999998</v>
      </c>
      <c r="I21" s="4">
        <f>+I7-I16-I17</f>
        <v>21079.06</v>
      </c>
      <c r="J21" s="32" t="s">
        <v>195</v>
      </c>
    </row>
    <row r="22" spans="1:10" x14ac:dyDescent="0.25">
      <c r="A22" s="16" t="s">
        <v>216</v>
      </c>
      <c r="E22" s="4"/>
      <c r="G22" s="4"/>
      <c r="I22" s="46">
        <f>+I21/G21</f>
        <v>0.12816381281728118</v>
      </c>
    </row>
    <row r="23" spans="1:10" x14ac:dyDescent="0.25">
      <c r="A23" s="16" t="s">
        <v>215</v>
      </c>
      <c r="I23" s="46">
        <f>+I7/G7</f>
        <v>0.15209781253473403</v>
      </c>
    </row>
  </sheetData>
  <pageMargins left="0.7" right="0.7" top="0.75" bottom="0.75" header="0.1" footer="0.3"/>
  <pageSetup orientation="portrait" r:id="rId1"/>
  <headerFooter>
    <oddHeader>&amp;L&amp;"Arial,Bold"&amp;8 10:33 AM
&amp;"Arial,Bold"&amp;8 03/16/22
&amp;"Arial,Bold"&amp;8 Accrual Basis&amp;C&amp;"Arial,Bold"&amp;12 Habitat for Humanity of Catawba Valley
&amp;"Arial,Bold"&amp;14 Profit &amp;&amp; Loss Prev Year Comparison
&amp;"Arial,Bold"&amp;10 July 2021 through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F2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13" sqref="E13"/>
    </sheetView>
  </sheetViews>
  <sheetFormatPr defaultRowHeight="15" x14ac:dyDescent="0.25"/>
  <cols>
    <col min="1" max="4" width="3" style="16" customWidth="1"/>
    <col min="5" max="5" width="42.5703125" style="16" customWidth="1"/>
    <col min="6" max="6" width="13.140625" style="17" customWidth="1"/>
  </cols>
  <sheetData>
    <row r="1" spans="1:6" s="15" customFormat="1" ht="15.75" thickBot="1" x14ac:dyDescent="0.3">
      <c r="A1" s="12"/>
      <c r="B1" s="12"/>
      <c r="C1" s="12"/>
      <c r="D1" s="12"/>
      <c r="E1" s="12"/>
      <c r="F1" s="18" t="s">
        <v>76</v>
      </c>
    </row>
    <row r="2" spans="1:6" ht="15.75" thickTop="1" x14ac:dyDescent="0.25">
      <c r="A2" s="1"/>
      <c r="B2" s="1"/>
      <c r="C2" s="1" t="s">
        <v>171</v>
      </c>
      <c r="D2" s="1"/>
      <c r="E2" s="1"/>
      <c r="F2" s="4"/>
    </row>
    <row r="3" spans="1:6" x14ac:dyDescent="0.25">
      <c r="A3" s="1"/>
      <c r="B3" s="1"/>
      <c r="C3" s="1"/>
      <c r="D3" s="1" t="s">
        <v>73</v>
      </c>
      <c r="E3" s="1"/>
      <c r="F3" s="4">
        <v>2499258.23</v>
      </c>
    </row>
    <row r="4" spans="1:6" x14ac:dyDescent="0.25">
      <c r="A4" s="1"/>
      <c r="B4" s="1"/>
      <c r="C4" s="1"/>
      <c r="D4" s="1" t="s">
        <v>172</v>
      </c>
      <c r="E4" s="1"/>
      <c r="F4" s="4"/>
    </row>
    <row r="5" spans="1:6" x14ac:dyDescent="0.25">
      <c r="A5" s="1"/>
      <c r="B5" s="1"/>
      <c r="C5" s="1"/>
      <c r="D5" s="1" t="s">
        <v>173</v>
      </c>
      <c r="E5" s="1"/>
      <c r="F5" s="4"/>
    </row>
    <row r="6" spans="1:6" x14ac:dyDescent="0.25">
      <c r="A6" s="1"/>
      <c r="B6" s="1"/>
      <c r="C6" s="1"/>
      <c r="D6" s="1"/>
      <c r="E6" s="1" t="s">
        <v>9</v>
      </c>
      <c r="F6" s="4">
        <v>-492.69</v>
      </c>
    </row>
    <row r="7" spans="1:6" x14ac:dyDescent="0.25">
      <c r="A7" s="1"/>
      <c r="B7" s="1"/>
      <c r="C7" s="1"/>
      <c r="D7" s="1"/>
      <c r="E7" s="1" t="s">
        <v>12</v>
      </c>
      <c r="F7" s="4">
        <v>-50285.4</v>
      </c>
    </row>
    <row r="8" spans="1:6" x14ac:dyDescent="0.25">
      <c r="A8" s="1"/>
      <c r="B8" s="1"/>
      <c r="C8" s="1"/>
      <c r="D8" s="1"/>
      <c r="E8" s="1" t="s">
        <v>13</v>
      </c>
      <c r="F8" s="4">
        <v>-2499.89</v>
      </c>
    </row>
    <row r="9" spans="1:6" x14ac:dyDescent="0.25">
      <c r="A9" s="1"/>
      <c r="B9" s="1"/>
      <c r="C9" s="1"/>
      <c r="D9" s="1"/>
      <c r="E9" s="1" t="s">
        <v>19</v>
      </c>
      <c r="F9" s="4">
        <v>-89225.69</v>
      </c>
    </row>
    <row r="10" spans="1:6" x14ac:dyDescent="0.25">
      <c r="A10" s="1"/>
      <c r="B10" s="1"/>
      <c r="C10" s="1"/>
      <c r="D10" s="1"/>
      <c r="E10" s="1" t="s">
        <v>43</v>
      </c>
      <c r="F10" s="4">
        <v>11508.69</v>
      </c>
    </row>
    <row r="11" spans="1:6" x14ac:dyDescent="0.25">
      <c r="A11" s="1"/>
      <c r="B11" s="1"/>
      <c r="C11" s="1"/>
      <c r="D11" s="1"/>
      <c r="E11" s="1" t="s">
        <v>46</v>
      </c>
      <c r="F11" s="4">
        <v>-1168.06</v>
      </c>
    </row>
    <row r="12" spans="1:6" x14ac:dyDescent="0.25">
      <c r="A12" s="1"/>
      <c r="B12" s="1"/>
      <c r="C12" s="1"/>
      <c r="D12" s="1"/>
      <c r="E12" s="1" t="s">
        <v>213</v>
      </c>
      <c r="F12" s="4">
        <v>-1464.65</v>
      </c>
    </row>
    <row r="13" spans="1:6" ht="15.75" thickBot="1" x14ac:dyDescent="0.3">
      <c r="A13" s="1"/>
      <c r="B13" s="1"/>
      <c r="C13" s="1"/>
      <c r="D13" s="1"/>
      <c r="E13" s="1" t="s">
        <v>52</v>
      </c>
      <c r="F13" s="6">
        <v>-510.85</v>
      </c>
    </row>
    <row r="14" spans="1:6" x14ac:dyDescent="0.25">
      <c r="A14" s="1"/>
      <c r="B14" s="1"/>
      <c r="C14" s="1" t="s">
        <v>174</v>
      </c>
      <c r="D14" s="1"/>
      <c r="E14" s="1"/>
      <c r="F14" s="4">
        <f>ROUND(SUM(F2:F3)+SUM(F6:F13),5)</f>
        <v>2365119.69</v>
      </c>
    </row>
    <row r="15" spans="1:6" x14ac:dyDescent="0.25">
      <c r="A15" s="1"/>
      <c r="B15" s="1"/>
      <c r="C15" s="1" t="s">
        <v>175</v>
      </c>
      <c r="D15" s="1"/>
      <c r="E15" s="1"/>
      <c r="F15" s="4"/>
    </row>
    <row r="16" spans="1:6" ht="15.75" thickBot="1" x14ac:dyDescent="0.3">
      <c r="A16" s="1"/>
      <c r="B16" s="1"/>
      <c r="C16" s="1"/>
      <c r="D16" s="1" t="s">
        <v>34</v>
      </c>
      <c r="E16" s="1"/>
      <c r="F16" s="6">
        <v>11898.26</v>
      </c>
    </row>
    <row r="17" spans="1:6" x14ac:dyDescent="0.25">
      <c r="A17" s="1"/>
      <c r="B17" s="1"/>
      <c r="C17" s="1" t="s">
        <v>176</v>
      </c>
      <c r="D17" s="1"/>
      <c r="E17" s="1"/>
      <c r="F17" s="4">
        <f>ROUND(SUM(F15:F16),5)</f>
        <v>11898.26</v>
      </c>
    </row>
    <row r="18" spans="1:6" x14ac:dyDescent="0.25">
      <c r="A18" s="1"/>
      <c r="B18" s="1"/>
      <c r="C18" s="1" t="s">
        <v>177</v>
      </c>
      <c r="D18" s="1"/>
      <c r="E18" s="1"/>
      <c r="F18" s="4"/>
    </row>
    <row r="19" spans="1:6" x14ac:dyDescent="0.25">
      <c r="A19" s="1"/>
      <c r="B19" s="1"/>
      <c r="C19" s="1"/>
      <c r="D19" s="1" t="s">
        <v>57</v>
      </c>
      <c r="E19" s="1"/>
      <c r="F19" s="4">
        <v>-4683.83</v>
      </c>
    </row>
    <row r="20" spans="1:6" x14ac:dyDescent="0.25">
      <c r="A20" s="1"/>
      <c r="B20" s="1"/>
      <c r="C20" s="1"/>
      <c r="D20" s="1" t="s">
        <v>58</v>
      </c>
      <c r="E20" s="1"/>
      <c r="F20" s="4">
        <v>-2000</v>
      </c>
    </row>
    <row r="21" spans="1:6" x14ac:dyDescent="0.25">
      <c r="A21" s="1"/>
      <c r="B21" s="1"/>
      <c r="C21" s="1"/>
      <c r="D21" s="1" t="s">
        <v>63</v>
      </c>
      <c r="E21" s="1"/>
      <c r="F21" s="4">
        <v>-1662.96</v>
      </c>
    </row>
    <row r="22" spans="1:6" x14ac:dyDescent="0.25">
      <c r="A22" s="1"/>
      <c r="B22" s="1"/>
      <c r="C22" s="1"/>
      <c r="D22" s="1" t="s">
        <v>64</v>
      </c>
      <c r="E22" s="1"/>
      <c r="F22" s="4">
        <v>-1659.75</v>
      </c>
    </row>
    <row r="23" spans="1:6" ht="15.75" thickBot="1" x14ac:dyDescent="0.3">
      <c r="A23" s="1"/>
      <c r="B23" s="1"/>
      <c r="C23" s="1"/>
      <c r="D23" s="1" t="s">
        <v>66</v>
      </c>
      <c r="E23" s="1"/>
      <c r="F23" s="7">
        <v>-252.76</v>
      </c>
    </row>
    <row r="24" spans="1:6" ht="15.75" thickBot="1" x14ac:dyDescent="0.3">
      <c r="A24" s="1"/>
      <c r="B24" s="1"/>
      <c r="C24" s="1" t="s">
        <v>178</v>
      </c>
      <c r="D24" s="1"/>
      <c r="E24" s="1"/>
      <c r="F24" s="8">
        <f>ROUND(SUM(F18:F23),5)</f>
        <v>-10259.299999999999</v>
      </c>
    </row>
    <row r="25" spans="1:6" x14ac:dyDescent="0.25">
      <c r="A25" s="1"/>
      <c r="B25" s="1" t="s">
        <v>179</v>
      </c>
      <c r="C25" s="1"/>
      <c r="D25" s="1"/>
      <c r="E25" s="1"/>
      <c r="F25" s="4">
        <f>ROUND(F14+F17+F24,5)</f>
        <v>2366758.65</v>
      </c>
    </row>
    <row r="26" spans="1:6" ht="15.75" thickBot="1" x14ac:dyDescent="0.3">
      <c r="A26" s="1"/>
      <c r="B26" s="1" t="s">
        <v>180</v>
      </c>
      <c r="C26" s="1"/>
      <c r="D26" s="1"/>
      <c r="E26" s="1"/>
      <c r="F26" s="7">
        <v>566099.24</v>
      </c>
    </row>
    <row r="27" spans="1:6" s="11" customFormat="1" ht="12" thickBot="1" x14ac:dyDescent="0.25">
      <c r="A27" s="1" t="s">
        <v>181</v>
      </c>
      <c r="B27" s="1"/>
      <c r="C27" s="1"/>
      <c r="D27" s="1"/>
      <c r="E27" s="1"/>
      <c r="F27" s="10">
        <f>ROUND(SUM(F25:F26),5)</f>
        <v>2932857.89</v>
      </c>
    </row>
    <row r="2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10:34 AM
&amp;"Arial,Bold"&amp;8 03/16/22
&amp;"Arial,Bold"&amp;8 &amp;C&amp;"Arial,Bold"&amp;12 Habitat for Humanity of Catawba Valley
&amp;"Arial,Bold"&amp;14 Statement of Cash Flows
&amp;"Arial,Bold"&amp;10 February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6" r:id="rId4" name="HEADER">
          <controlPr defaultSize="0" autoLin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6" r:id="rId4" name="HEADER"/>
      </mc:Fallback>
    </mc:AlternateContent>
    <mc:AlternateContent xmlns:mc="http://schemas.openxmlformats.org/markup-compatibility/2006">
      <mc:Choice Requires="x14">
        <control shapeId="16385" r:id="rId6" name="FILTER">
          <controlPr defaultSize="0" autoLine="0" autoPict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638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Summary</vt:lpstr>
      <vt:lpstr>Balance Sheet</vt:lpstr>
      <vt:lpstr>Budget vs actual</vt:lpstr>
      <vt:lpstr>Monthly comparison</vt:lpstr>
      <vt:lpstr>YTDComparison</vt:lpstr>
      <vt:lpstr>Cashflow</vt:lpstr>
      <vt:lpstr>'Balance Sheet'!Print_Titles</vt:lpstr>
      <vt:lpstr>'Budget vs actual'!Print_Titles</vt:lpstr>
      <vt:lpstr>Cashflow!Print_Titles</vt:lpstr>
      <vt:lpstr>'Monthly comparison'!Print_Titles</vt:lpstr>
      <vt:lpstr>YTDComparison!Print_Titles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Brown</dc:creator>
  <cp:lastModifiedBy>Lisa Brown</cp:lastModifiedBy>
  <cp:lastPrinted>2022-03-16T15:23:05Z</cp:lastPrinted>
  <dcterms:created xsi:type="dcterms:W3CDTF">2022-03-16T14:29:26Z</dcterms:created>
  <dcterms:modified xsi:type="dcterms:W3CDTF">2022-03-16T15:23:07Z</dcterms:modified>
</cp:coreProperties>
</file>