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drawings/drawing6.xml" ContentType="application/vnd.openxmlformats-officedocument.drawing+xml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abitatforhu-my.sharepoint.com/personal/phillip_habitatcatawbavalley_org/Documents/Documents/Board/"/>
    </mc:Choice>
  </mc:AlternateContent>
  <xr:revisionPtr revIDLastSave="0" documentId="8_{46E3E65C-275D-4071-A976-7E26B36E1B95}" xr6:coauthVersionLast="47" xr6:coauthVersionMax="47" xr10:uidLastSave="{00000000-0000-0000-0000-000000000000}"/>
  <bookViews>
    <workbookView xWindow="-120" yWindow="-120" windowWidth="29040" windowHeight="15225" xr2:uid="{96AAA494-8C67-4FDB-8FDB-3AA70DAA272B}"/>
  </bookViews>
  <sheets>
    <sheet name="Summary" sheetId="15" r:id="rId1"/>
    <sheet name="Balance Sheet" sheetId="5" r:id="rId2"/>
    <sheet name="Monthly Budget vs actual" sheetId="13" r:id="rId3"/>
    <sheet name="Monthly comparison" sheetId="11" r:id="rId4"/>
    <sheet name="YTD comparison" sheetId="9" r:id="rId5"/>
    <sheet name="YTD Budget vs actual" sheetId="3" r:id="rId6"/>
    <sheet name="Cashflow" sheetId="1" r:id="rId7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'Balance Sheet'!$A:$E,'Balance Sheet'!$1:$2</definedName>
    <definedName name="_xlnm.Print_Titles" localSheetId="6">Cashflow!$A:$E,Cashflow!$1:$1</definedName>
    <definedName name="_xlnm.Print_Titles" localSheetId="2">'Monthly Budget vs actual'!$A:$E,'Monthly Budget vs actual'!$1:$2</definedName>
    <definedName name="_xlnm.Print_Titles" localSheetId="3">'Monthly comparison'!$A:$D,'Monthly comparison'!$1:$2</definedName>
    <definedName name="_xlnm.Print_Titles" localSheetId="5">'YTD Budget vs actual'!$A:$E,'YTD Budget vs actual'!$1:$2</definedName>
    <definedName name="_xlnm.Print_Titles" localSheetId="4">'YTD comparison'!$A:$D,'YTD comparison'!$1:$2</definedName>
    <definedName name="QB_COLUMN_29" localSheetId="6" hidden="1">Cashflow!$F$1</definedName>
    <definedName name="QB_COLUMN_59200" localSheetId="1" hidden="1">'Balance Sheet'!$F$2</definedName>
    <definedName name="QB_COLUMN_59200" localSheetId="2" hidden="1">'Monthly Budget vs actual'!$F$2</definedName>
    <definedName name="QB_COLUMN_59200" localSheetId="3" hidden="1">'Monthly comparison'!$E$2</definedName>
    <definedName name="QB_COLUMN_59200" localSheetId="5" hidden="1">'YTD Budget vs actual'!$F$2</definedName>
    <definedName name="QB_COLUMN_59200" localSheetId="4" hidden="1">'YTD comparison'!$E$2</definedName>
    <definedName name="QB_COLUMN_61210" localSheetId="1" hidden="1">'Balance Sheet'!$H$2</definedName>
    <definedName name="QB_COLUMN_61210" localSheetId="3" hidden="1">'Monthly comparison'!$G$2</definedName>
    <definedName name="QB_COLUMN_61210" localSheetId="4" hidden="1">'YTD comparison'!$G$2</definedName>
    <definedName name="QB_COLUMN_63620" localSheetId="1" hidden="1">'Balance Sheet'!$J$2</definedName>
    <definedName name="QB_COLUMN_63620" localSheetId="2" hidden="1">'Monthly Budget vs actual'!$J$2</definedName>
    <definedName name="QB_COLUMN_63620" localSheetId="3" hidden="1">'Monthly comparison'!$I$2</definedName>
    <definedName name="QB_COLUMN_63620" localSheetId="5" hidden="1">'YTD Budget vs actual'!$J$2</definedName>
    <definedName name="QB_COLUMN_63620" localSheetId="4" hidden="1">'YTD comparison'!$I$2</definedName>
    <definedName name="QB_COLUMN_76210" localSheetId="2" hidden="1">'Monthly Budget vs actual'!$H$2</definedName>
    <definedName name="QB_COLUMN_76210" localSheetId="5" hidden="1">'YTD Budget vs actual'!$H$2</definedName>
    <definedName name="QB_DATA_0" localSheetId="1" hidden="1">'Balance Sheet'!$6:$6,'Balance Sheet'!$9:$9,'Balance Sheet'!$12:$12,'Balance Sheet'!$13:$13,'Balance Sheet'!$14:$14,'Balance Sheet'!$15:$15,'Balance Sheet'!$16:$16,'Balance Sheet'!$17:$17,'Balance Sheet'!$18:$18,'Balance Sheet'!$19:$19,'Balance Sheet'!$20:$20,'Balance Sheet'!$21:$21,'Balance Sheet'!$25:$25,'Balance Sheet'!$26:$26,'Balance Sheet'!$27:$27,'Balance Sheet'!$28:$28</definedName>
    <definedName name="QB_DATA_0" localSheetId="6" hidden="1">Cashflow!$3:$3,Cashflow!$6:$6,Cashflow!$7:$7,Cashflow!$8:$8,Cashflow!$9:$9,Cashflow!$10:$10,Cashflow!#REF!,Cashflow!#REF!,Cashflow!#REF!,Cashflow!#REF!,Cashflow!$11:$11,Cashflow!#REF!,Cashflow!$14:$14,Cashflow!#REF!,Cashflow!#REF!,Cashflow!#REF!</definedName>
    <definedName name="QB_DATA_0" localSheetId="2" hidden="1">'Monthly Budget vs actual'!$5:$5,'Monthly Budget vs actual'!$6:$6,'Monthly Budget vs actual'!$7:$7,'Monthly Budget vs actual'!$8:$8,'Monthly Budget vs actual'!$9:$9,'Monthly Budget vs actual'!$12:$12,'Monthly Budget vs actual'!$13:$13,'Monthly Budget vs actual'!$14:$14,'Monthly Budget vs actual'!$16:$16,'Monthly Budget vs actual'!$21:$21,'Monthly Budget vs actual'!$22:$22,'Monthly Budget vs actual'!$23:$23,'Monthly Budget vs actual'!$24:$24,'Monthly Budget vs actual'!$27:$27,'Monthly Budget vs actual'!$28:$28,'Monthly Budget vs actual'!$29:$29</definedName>
    <definedName name="QB_DATA_0" localSheetId="3" hidden="1">'Monthly comparison'!$4:$4,'Monthly comparison'!$5:$5,'Monthly comparison'!$6:$6,'Monthly comparison'!$10:$10,'Monthly comparison'!$11:$11,'Monthly comparison'!$12:$12,'Monthly comparison'!$13:$13,'Monthly comparison'!$14:$14,'Monthly comparison'!$15:$15,'Monthly comparison'!$16:$16</definedName>
    <definedName name="QB_DATA_0" localSheetId="5" hidden="1">'YTD Budget vs actual'!$4:$4,'YTD Budget vs actual'!$6:$6,'YTD Budget vs actual'!$7:$7,'YTD Budget vs actual'!$8:$8,'YTD Budget vs actual'!$9:$9,'YTD Budget vs actual'!$10:$10,'YTD Budget vs actual'!$13:$13,'YTD Budget vs actual'!$14:$14,'YTD Budget vs actual'!$15:$15,'YTD Budget vs actual'!$17:$17,'YTD Budget vs actual'!$22:$22,'YTD Budget vs actual'!$23:$23,'YTD Budget vs actual'!$24:$24,'YTD Budget vs actual'!$25:$25,'YTD Budget vs actual'!$28:$28,'YTD Budget vs actual'!$29:$29</definedName>
    <definedName name="QB_DATA_0" localSheetId="4" hidden="1">'YTD comparison'!$4:$4,'YTD comparison'!$5:$5,'YTD comparison'!$6:$6,'YTD comparison'!$7:$7,'YTD comparison'!$10:$10,'YTD comparison'!$14:$14,'YTD comparison'!$15:$15,'YTD comparison'!$16:$16,'YTD comparison'!$17:$17,'YTD comparison'!$18:$18,'YTD comparison'!$19:$19,'YTD comparison'!$20:$20</definedName>
    <definedName name="QB_DATA_1" localSheetId="1" hidden="1">'Balance Sheet'!$29:$29,'Balance Sheet'!$30:$30,'Balance Sheet'!$31:$31,'Balance Sheet'!$32:$32,'Balance Sheet'!$33:$33,'Balance Sheet'!$36:$36,'Balance Sheet'!$37:$37,'Balance Sheet'!$38:$38,'Balance Sheet'!$45:$45,'Balance Sheet'!$48:$48,'Balance Sheet'!$49:$49,'Balance Sheet'!$50:$50,'Balance Sheet'!$51:$51,'Balance Sheet'!$52:$52,'Balance Sheet'!$53:$53,'Balance Sheet'!$54:$54</definedName>
    <definedName name="QB_DATA_1" localSheetId="6" hidden="1">Cashflow!#REF!,Cashflow!#REF!,Cashflow!#REF!,Cashflow!#REF!,Cashflow!#REF!,Cashflow!#REF!,Cashflow!#REF!,Cashflow!#REF!,Cashflow!#REF!,Cashflow!#REF!,Cashflow!#REF!,Cashflow!#REF!,Cashflow!#REF!,Cashflow!#REF!,Cashflow!#REF!,Cashflow!#REF!</definedName>
    <definedName name="QB_DATA_1" localSheetId="2" hidden="1">'Monthly Budget vs actual'!$30:$30,'Monthly Budget vs actual'!$31:$31,'Monthly Budget vs actual'!$32:$32,'Monthly Budget vs actual'!$33:$33,'Monthly Budget vs actual'!$36:$36,'Monthly Budget vs actual'!$37:$37,'Monthly Budget vs actual'!$38:$38,'Monthly Budget vs actual'!$39:$39,'Monthly Budget vs actual'!$40:$40,'Monthly Budget vs actual'!$41:$41,'Monthly Budget vs actual'!$42:$42,'Monthly Budget vs actual'!$43:$43,'Monthly Budget vs actual'!$46:$46,'Monthly Budget vs actual'!$47:$47,'Monthly Budget vs actual'!$48:$48,'Monthly Budget vs actual'!$49:$49</definedName>
    <definedName name="QB_DATA_1" localSheetId="5" hidden="1">'YTD Budget vs actual'!$30:$30,'YTD Budget vs actual'!$31:$31,'YTD Budget vs actual'!$32:$32,'YTD Budget vs actual'!$33:$33,'YTD Budget vs actual'!$34:$34,'YTD Budget vs actual'!$35:$35,'YTD Budget vs actual'!$36:$36,'YTD Budget vs actual'!$39:$39,'YTD Budget vs actual'!$40:$40,'YTD Budget vs actual'!$41:$41,'YTD Budget vs actual'!$42:$42,'YTD Budget vs actual'!$43:$43,'YTD Budget vs actual'!$44:$44,'YTD Budget vs actual'!$45:$45,'YTD Budget vs actual'!$46:$46,'YTD Budget vs actual'!$49:$49</definedName>
    <definedName name="QB_DATA_2" localSheetId="1" hidden="1">'Balance Sheet'!$55:$55,'Balance Sheet'!$59:$59,'Balance Sheet'!$60:$60,'Balance Sheet'!$61:$61,'Balance Sheet'!$62:$62,'Balance Sheet'!$63:$63,'Balance Sheet'!$64:$64,'Balance Sheet'!$65:$65,'Balance Sheet'!$66:$66,'Balance Sheet'!$67:$67,'Balance Sheet'!$68:$68,'Balance Sheet'!$69:$69,'Balance Sheet'!$73:$73,'Balance Sheet'!$74:$74</definedName>
    <definedName name="QB_DATA_2" localSheetId="6" hidden="1">Cashflow!#REF!,Cashflow!#REF!,Cashflow!#REF!,Cashflow!#REF!,Cashflow!#REF!,Cashflow!#REF!,Cashflow!#REF!,Cashflow!#REF!,Cashflow!#REF!,Cashflow!#REF!,Cashflow!#REF!,Cashflow!#REF!,Cashflow!#REF!,Cashflow!#REF!,Cashflow!#REF!,Cashflow!#REF!</definedName>
    <definedName name="QB_DATA_2" localSheetId="2" hidden="1">'Monthly Budget vs actual'!$50:$50,'Monthly Budget vs actual'!$51:$51,'Monthly Budget vs actual'!$52:$52,'Monthly Budget vs actual'!$53:$53,'Monthly Budget vs actual'!$54:$54,'Monthly Budget vs actual'!$55:$55,'Monthly Budget vs actual'!$56:$56,'Monthly Budget vs actual'!$57:$57,'Monthly Budget vs actual'!$58:$58,'Monthly Budget vs actual'!$59:$59,'Monthly Budget vs actual'!$60:$60,'Monthly Budget vs actual'!$61:$61,'Monthly Budget vs actual'!$64:$64,'Monthly Budget vs actual'!$65:$65,'Monthly Budget vs actual'!$66:$66,'Monthly Budget vs actual'!$67:$67</definedName>
    <definedName name="QB_DATA_2" localSheetId="5" hidden="1">'YTD Budget vs actual'!$50:$50,'YTD Budget vs actual'!$51:$51,'YTD Budget vs actual'!$52:$52,'YTD Budget vs actual'!$53:$53,'YTD Budget vs actual'!$54:$54,'YTD Budget vs actual'!$55:$55,'YTD Budget vs actual'!$56:$56,'YTD Budget vs actual'!$57:$57,'YTD Budget vs actual'!$58:$58,'YTD Budget vs actual'!$59:$59,'YTD Budget vs actual'!$60:$60,'YTD Budget vs actual'!$61:$61,'YTD Budget vs actual'!$62:$62,'YTD Budget vs actual'!$63:$63,'YTD Budget vs actual'!$64:$64,'YTD Budget vs actual'!$65:$65</definedName>
    <definedName name="QB_DATA_3" localSheetId="6" hidden="1">Cashflow!#REF!,Cashflow!#REF!,Cashflow!#REF!,Cashflow!#REF!,Cashflow!#REF!,Cashflow!#REF!,Cashflow!#REF!,Cashflow!#REF!,Cashflow!#REF!,Cashflow!#REF!,Cashflow!#REF!,Cashflow!#REF!,Cashflow!#REF!,Cashflow!#REF!,Cashflow!#REF!,Cashflow!#REF!</definedName>
    <definedName name="QB_DATA_3" localSheetId="2" hidden="1">'Monthly Budget vs actual'!$68:$68,'Monthly Budget vs actual'!$69:$69,'Monthly Budget vs actual'!$70:$70,'Monthly Budget vs actual'!$71:$71,'Monthly Budget vs actual'!$72:$72,'Monthly Budget vs actual'!$75:$75,'Monthly Budget vs actual'!$76:$76,'Monthly Budget vs actual'!$77:$77,'Monthly Budget vs actual'!$78:$78,'Monthly Budget vs actual'!$81:$81,'Monthly Budget vs actual'!$82:$82,'Monthly Budget vs actual'!$83:$83,'Monthly Budget vs actual'!$84:$84,'Monthly Budget vs actual'!$85:$85,'Monthly Budget vs actual'!$86:$86,'Monthly Budget vs actual'!$87:$87</definedName>
    <definedName name="QB_DATA_3" localSheetId="5" hidden="1">'YTD Budget vs actual'!$68:$68,'YTD Budget vs actual'!$69:$69,'YTD Budget vs actual'!$70:$70,'YTD Budget vs actual'!$71:$71,'YTD Budget vs actual'!$72:$72,'YTD Budget vs actual'!$73:$73,'YTD Budget vs actual'!$74:$74,'YTD Budget vs actual'!$75:$75,'YTD Budget vs actual'!$76:$76,'YTD Budget vs actual'!$77:$77,'YTD Budget vs actual'!$80:$80,'YTD Budget vs actual'!$81:$81,'YTD Budget vs actual'!$82:$82,'YTD Budget vs actual'!$83:$83,'YTD Budget vs actual'!$86:$86,'YTD Budget vs actual'!$87:$87</definedName>
    <definedName name="QB_DATA_4" localSheetId="6" hidden="1">Cashflow!#REF!,Cashflow!#REF!,Cashflow!#REF!,Cashflow!#REF!,Cashflow!#REF!,Cashflow!#REF!,Cashflow!#REF!,Cashflow!#REF!,Cashflow!#REF!,Cashflow!#REF!,Cashflow!$17:$17,Cashflow!$18:$18,Cashflow!$19:$19,Cashflow!$20:$20,Cashflow!$21:$21,Cashflow!$24:$24</definedName>
    <definedName name="QB_DATA_4" localSheetId="2" hidden="1">'Monthly Budget vs actual'!$88:$88,'Monthly Budget vs actual'!$89:$89,'Monthly Budget vs actual'!$90:$90,'Monthly Budget vs actual'!$91:$91,'Monthly Budget vs actual'!$92:$92,'Monthly Budget vs actual'!$93:$93,'Monthly Budget vs actual'!$94:$94,'Monthly Budget vs actual'!$95:$95</definedName>
    <definedName name="QB_DATA_4" localSheetId="5" hidden="1">'YTD Budget vs actual'!$88:$88,'YTD Budget vs actual'!$89:$89,'YTD Budget vs actual'!$90:$90,'YTD Budget vs actual'!$91:$91,'YTD Budget vs actual'!$92:$92,'YTD Budget vs actual'!$93:$93,'YTD Budget vs actual'!$94:$94,'YTD Budget vs actual'!$95:$95,'YTD Budget vs actual'!$96:$96,'YTD Budget vs actual'!$97:$97,'YTD Budget vs actual'!$98:$98,'YTD Budget vs actual'!$99:$99,'YTD Budget vs actual'!$100:$100,'YTD Budget vs actual'!$101:$101</definedName>
    <definedName name="QB_FORMULA_0" localSheetId="1" hidden="1">'Balance Sheet'!$J$6,'Balance Sheet'!$F$7,'Balance Sheet'!$H$7,'Balance Sheet'!$J$7,'Balance Sheet'!$J$9,'Balance Sheet'!$F$10,'Balance Sheet'!$H$10,'Balance Sheet'!$J$10,'Balance Sheet'!$J$12,'Balance Sheet'!$J$13,'Balance Sheet'!$J$14,'Balance Sheet'!$J$15,'Balance Sheet'!$J$16,'Balance Sheet'!$J$17,'Balance Sheet'!$J$18,'Balance Sheet'!$J$19</definedName>
    <definedName name="QB_FORMULA_0" localSheetId="6" hidden="1">Cashflow!$F$12,Cashflow!$F$15,Cashflow!$F$22,Cashflow!$F$23,Cashflow!$F$25</definedName>
    <definedName name="QB_FORMULA_0" localSheetId="2" hidden="1">'Monthly Budget vs actual'!$J$5,'Monthly Budget vs actual'!$J$6,'Monthly Budget vs actual'!$J$7,'Monthly Budget vs actual'!$J$8,'Monthly Budget vs actual'!$J$9,'Monthly Budget vs actual'!$F$10,'Monthly Budget vs actual'!$H$10,'Monthly Budget vs actual'!$J$10,'Monthly Budget vs actual'!$J$12,'Monthly Budget vs actual'!$J$13,'Monthly Budget vs actual'!$J$14,'Monthly Budget vs actual'!$F$15,'Monthly Budget vs actual'!$H$15,'Monthly Budget vs actual'!$J$15,'Monthly Budget vs actual'!$J$16,'Monthly Budget vs actual'!$F$17</definedName>
    <definedName name="QB_FORMULA_0" localSheetId="3" hidden="1">'Monthly comparison'!$I$4,'Monthly comparison'!$I$5,'Monthly comparison'!$I$6,'Monthly comparison'!$E$7,'Monthly comparison'!$G$7,'Monthly comparison'!$I$7,'Monthly comparison'!$E$8,'Monthly comparison'!$G$8,'Monthly comparison'!$I$8,'Monthly comparison'!$I$10,'Monthly comparison'!$I$11,'Monthly comparison'!$I$12,'Monthly comparison'!$I$13,'Monthly comparison'!$I$14,'Monthly comparison'!$I$15,'Monthly comparison'!$I$16</definedName>
    <definedName name="QB_FORMULA_0" localSheetId="5" hidden="1">'YTD Budget vs actual'!$J$4,'YTD Budget vs actual'!$J$6,'YTD Budget vs actual'!$J$7,'YTD Budget vs actual'!$J$8,'YTD Budget vs actual'!$J$9,'YTD Budget vs actual'!$J$10,'YTD Budget vs actual'!$F$11,'YTD Budget vs actual'!$H$11,'YTD Budget vs actual'!$J$11,'YTD Budget vs actual'!$J$13,'YTD Budget vs actual'!$J$14,'YTD Budget vs actual'!$J$15,'YTD Budget vs actual'!$F$16,'YTD Budget vs actual'!$H$16,'YTD Budget vs actual'!$J$16,'YTD Budget vs actual'!$J$17</definedName>
    <definedName name="QB_FORMULA_0" localSheetId="4" hidden="1">'YTD comparison'!$I$4,'YTD comparison'!$I$5,'YTD comparison'!$I$6,'YTD comparison'!$I$7,'YTD comparison'!$E$8,'YTD comparison'!$G$8,'YTD comparison'!$I$8,'YTD comparison'!$I$10,'YTD comparison'!$E$11,'YTD comparison'!$G$11,'YTD comparison'!$I$11,'YTD comparison'!$E$12,'YTD comparison'!$G$12,'YTD comparison'!$I$12,'YTD comparison'!$I$14,'YTD comparison'!$I$15</definedName>
    <definedName name="QB_FORMULA_1" localSheetId="1" hidden="1">'Balance Sheet'!$J$20,'Balance Sheet'!$J$21,'Balance Sheet'!$F$22,'Balance Sheet'!$H$22,'Balance Sheet'!$J$22,'Balance Sheet'!$F$23,'Balance Sheet'!$H$23,'Balance Sheet'!$J$23,'Balance Sheet'!$J$25,'Balance Sheet'!$J$26,'Balance Sheet'!$J$27,'Balance Sheet'!$J$28,'Balance Sheet'!$J$29,'Balance Sheet'!$J$30,'Balance Sheet'!$J$31,'Balance Sheet'!$J$32</definedName>
    <definedName name="QB_FORMULA_1" localSheetId="2" hidden="1">'Monthly Budget vs actual'!$H$17,'Monthly Budget vs actual'!$J$17,'Monthly Budget vs actual'!$F$18,'Monthly Budget vs actual'!$H$18,'Monthly Budget vs actual'!$J$18,'Monthly Budget vs actual'!$J$21,'Monthly Budget vs actual'!$J$22,'Monthly Budget vs actual'!$J$23,'Monthly Budget vs actual'!$J$24,'Monthly Budget vs actual'!$F$25,'Monthly Budget vs actual'!$H$25,'Monthly Budget vs actual'!$J$25,'Monthly Budget vs actual'!$J$27,'Monthly Budget vs actual'!$J$28,'Monthly Budget vs actual'!$J$29,'Monthly Budget vs actual'!$J$30</definedName>
    <definedName name="QB_FORMULA_1" localSheetId="3" hidden="1">'Monthly comparison'!$E$17,'Monthly comparison'!$G$17,'Monthly comparison'!$I$17,'Monthly comparison'!$E$18,'Monthly comparison'!$G$18,'Monthly comparison'!$I$18</definedName>
    <definedName name="QB_FORMULA_1" localSheetId="5" hidden="1">'YTD Budget vs actual'!$F$18,'YTD Budget vs actual'!$H$18,'YTD Budget vs actual'!$J$18,'YTD Budget vs actual'!$F$19,'YTD Budget vs actual'!$H$19,'YTD Budget vs actual'!$J$19,'YTD Budget vs actual'!$J$22,'YTD Budget vs actual'!$J$23,'YTD Budget vs actual'!$J$24,'YTD Budget vs actual'!$J$25,'YTD Budget vs actual'!$F$26,'YTD Budget vs actual'!$H$26,'YTD Budget vs actual'!$J$26,'YTD Budget vs actual'!$J$28,'YTD Budget vs actual'!$J$29,'YTD Budget vs actual'!$J$30</definedName>
    <definedName name="QB_FORMULA_1" localSheetId="4" hidden="1">'YTD comparison'!$I$16,'YTD comparison'!$I$17,'YTD comparison'!$I$18,'YTD comparison'!$I$19,'YTD comparison'!$I$20,'YTD comparison'!$E$21,'YTD comparison'!$G$21,'YTD comparison'!$I$21,'YTD comparison'!$E$22,'YTD comparison'!$G$22,'YTD comparison'!$I$22</definedName>
    <definedName name="QB_FORMULA_2" localSheetId="1" hidden="1">'Balance Sheet'!$J$33,'Balance Sheet'!$F$34,'Balance Sheet'!$H$34,'Balance Sheet'!$J$34,'Balance Sheet'!$J$36,'Balance Sheet'!$J$37,'Balance Sheet'!$J$38,'Balance Sheet'!$F$39,'Balance Sheet'!$H$39,'Balance Sheet'!$J$39,'Balance Sheet'!$F$40,'Balance Sheet'!$H$40,'Balance Sheet'!$J$40,'Balance Sheet'!$J$45,'Balance Sheet'!$F$46,'Balance Sheet'!$H$46</definedName>
    <definedName name="QB_FORMULA_2" localSheetId="2" hidden="1">'Monthly Budget vs actual'!$J$31,'Monthly Budget vs actual'!$J$32,'Monthly Budget vs actual'!$J$33,'Monthly Budget vs actual'!$F$34,'Monthly Budget vs actual'!$H$34,'Monthly Budget vs actual'!$J$34,'Monthly Budget vs actual'!$J$36,'Monthly Budget vs actual'!$J$37,'Monthly Budget vs actual'!$J$38,'Monthly Budget vs actual'!$J$39,'Monthly Budget vs actual'!$J$40,'Monthly Budget vs actual'!$J$41,'Monthly Budget vs actual'!$J$42,'Monthly Budget vs actual'!$J$43,'Monthly Budget vs actual'!$F$44,'Monthly Budget vs actual'!$H$44</definedName>
    <definedName name="QB_FORMULA_2" localSheetId="5" hidden="1">'YTD Budget vs actual'!$J$31,'YTD Budget vs actual'!$J$32,'YTD Budget vs actual'!$J$33,'YTD Budget vs actual'!$J$34,'YTD Budget vs actual'!$J$35,'YTD Budget vs actual'!$J$36,'YTD Budget vs actual'!$F$37,'YTD Budget vs actual'!$H$37,'YTD Budget vs actual'!$J$37,'YTD Budget vs actual'!$J$39,'YTD Budget vs actual'!$J$40,'YTD Budget vs actual'!$J$41,'YTD Budget vs actual'!$J$42,'YTD Budget vs actual'!$J$43,'YTD Budget vs actual'!$J$44,'YTD Budget vs actual'!$J$45</definedName>
    <definedName name="QB_FORMULA_3" localSheetId="1" hidden="1">'Balance Sheet'!$J$46,'Balance Sheet'!$J$48,'Balance Sheet'!$J$49,'Balance Sheet'!$J$50,'Balance Sheet'!$J$51,'Balance Sheet'!$J$52,'Balance Sheet'!$J$53,'Balance Sheet'!$J$54,'Balance Sheet'!$J$55,'Balance Sheet'!$F$56,'Balance Sheet'!$H$56,'Balance Sheet'!$J$56,'Balance Sheet'!$F$57,'Balance Sheet'!$H$57,'Balance Sheet'!$J$57,'Balance Sheet'!$J$59</definedName>
    <definedName name="QB_FORMULA_3" localSheetId="2" hidden="1">'Monthly Budget vs actual'!$J$44,'Monthly Budget vs actual'!$J$46,'Monthly Budget vs actual'!$J$47,'Monthly Budget vs actual'!$J$48,'Monthly Budget vs actual'!$J$49,'Monthly Budget vs actual'!$J$50,'Monthly Budget vs actual'!$J$51,'Monthly Budget vs actual'!$J$52,'Monthly Budget vs actual'!$J$53,'Monthly Budget vs actual'!$J$54,'Monthly Budget vs actual'!$J$55,'Monthly Budget vs actual'!$J$56,'Monthly Budget vs actual'!$J$57,'Monthly Budget vs actual'!$J$58,'Monthly Budget vs actual'!$J$59,'Monthly Budget vs actual'!$J$60</definedName>
    <definedName name="QB_FORMULA_3" localSheetId="5" hidden="1">'YTD Budget vs actual'!$J$46,'YTD Budget vs actual'!$F$47,'YTD Budget vs actual'!$H$47,'YTD Budget vs actual'!$J$47,'YTD Budget vs actual'!$J$49,'YTD Budget vs actual'!$J$50,'YTD Budget vs actual'!$J$51,'YTD Budget vs actual'!$J$52,'YTD Budget vs actual'!$J$53,'YTD Budget vs actual'!$J$54,'YTD Budget vs actual'!$J$55,'YTD Budget vs actual'!$J$56,'YTD Budget vs actual'!$J$57,'YTD Budget vs actual'!$J$58,'YTD Budget vs actual'!$J$59,'YTD Budget vs actual'!$J$60</definedName>
    <definedName name="QB_FORMULA_4" localSheetId="1" hidden="1">'Balance Sheet'!$J$60,'Balance Sheet'!$J$61,'Balance Sheet'!$J$62,'Balance Sheet'!$J$63,'Balance Sheet'!$J$64,'Balance Sheet'!$J$65,'Balance Sheet'!$J$66,'Balance Sheet'!$J$67,'Balance Sheet'!$J$68,'Balance Sheet'!$J$69,'Balance Sheet'!$F$70,'Balance Sheet'!$H$70,'Balance Sheet'!$J$70,'Balance Sheet'!$F$71,'Balance Sheet'!$H$71,'Balance Sheet'!$J$71</definedName>
    <definedName name="QB_FORMULA_4" localSheetId="2" hidden="1">'Monthly Budget vs actual'!$J$61,'Monthly Budget vs actual'!$F$62,'Monthly Budget vs actual'!$H$62,'Monthly Budget vs actual'!$J$62,'Monthly Budget vs actual'!$J$64,'Monthly Budget vs actual'!$J$65,'Monthly Budget vs actual'!$J$66,'Monthly Budget vs actual'!$J$67,'Monthly Budget vs actual'!$J$68,'Monthly Budget vs actual'!$J$69,'Monthly Budget vs actual'!$J$70,'Monthly Budget vs actual'!$J$71,'Monthly Budget vs actual'!$J$72,'Monthly Budget vs actual'!$F$73,'Monthly Budget vs actual'!$H$73,'Monthly Budget vs actual'!$J$73</definedName>
    <definedName name="QB_FORMULA_4" localSheetId="5" hidden="1">'YTD Budget vs actual'!$J$61,'YTD Budget vs actual'!$J$62,'YTD Budget vs actual'!$J$63,'YTD Budget vs actual'!$J$64,'YTD Budget vs actual'!$J$65,'YTD Budget vs actual'!$F$66,'YTD Budget vs actual'!$H$66,'YTD Budget vs actual'!$J$66,'YTD Budget vs actual'!$J$68,'YTD Budget vs actual'!$J$69,'YTD Budget vs actual'!$J$70,'YTD Budget vs actual'!$J$71,'YTD Budget vs actual'!$J$72,'YTD Budget vs actual'!$J$73,'YTD Budget vs actual'!$J$74,'YTD Budget vs actual'!$J$75</definedName>
    <definedName name="QB_FORMULA_5" localSheetId="1" hidden="1">'Balance Sheet'!$J$73,'Balance Sheet'!$J$74,'Balance Sheet'!$F$75,'Balance Sheet'!$H$75,'Balance Sheet'!$J$75,'Balance Sheet'!$F$76,'Balance Sheet'!$H$76,'Balance Sheet'!$J$76</definedName>
    <definedName name="QB_FORMULA_5" localSheetId="2" hidden="1">'Monthly Budget vs actual'!$J$75,'Monthly Budget vs actual'!$J$76,'Monthly Budget vs actual'!$J$77,'Monthly Budget vs actual'!$J$78,'Monthly Budget vs actual'!$F$79,'Monthly Budget vs actual'!$H$79,'Monthly Budget vs actual'!$J$79,'Monthly Budget vs actual'!$J$81,'Monthly Budget vs actual'!$J$82,'Monthly Budget vs actual'!$J$83,'Monthly Budget vs actual'!$J$84,'Monthly Budget vs actual'!$J$85,'Monthly Budget vs actual'!$J$86,'Monthly Budget vs actual'!$J$87,'Monthly Budget vs actual'!$J$88,'Monthly Budget vs actual'!$J$89</definedName>
    <definedName name="QB_FORMULA_5" localSheetId="5" hidden="1">'YTD Budget vs actual'!$J$76,'YTD Budget vs actual'!$J$77,'YTD Budget vs actual'!$F$78,'YTD Budget vs actual'!$H$78,'YTD Budget vs actual'!$J$78,'YTD Budget vs actual'!$J$80,'YTD Budget vs actual'!$J$81,'YTD Budget vs actual'!$J$82,'YTD Budget vs actual'!$J$83,'YTD Budget vs actual'!$F$84,'YTD Budget vs actual'!$H$84,'YTD Budget vs actual'!$J$84,'YTD Budget vs actual'!$J$86,'YTD Budget vs actual'!$J$87,'YTD Budget vs actual'!$J$88,'YTD Budget vs actual'!$J$89</definedName>
    <definedName name="QB_FORMULA_6" localSheetId="2" hidden="1">'Monthly Budget vs actual'!$J$90,'Monthly Budget vs actual'!$J$91,'Monthly Budget vs actual'!$J$92,'Monthly Budget vs actual'!$J$93,'Monthly Budget vs actual'!$J$94,'Monthly Budget vs actual'!$J$95,'Monthly Budget vs actual'!$F$96,'Monthly Budget vs actual'!$H$96,'Monthly Budget vs actual'!$J$96,'Monthly Budget vs actual'!$F$97,'Monthly Budget vs actual'!$H$97,'Monthly Budget vs actual'!$J$97,'Monthly Budget vs actual'!$F$98,'Monthly Budget vs actual'!$H$98,'Monthly Budget vs actual'!$J$98</definedName>
    <definedName name="QB_FORMULA_6" localSheetId="5" hidden="1">'YTD Budget vs actual'!$J$90,'YTD Budget vs actual'!$J$91,'YTD Budget vs actual'!$J$92,'YTD Budget vs actual'!$J$93,'YTD Budget vs actual'!$J$94,'YTD Budget vs actual'!$J$95,'YTD Budget vs actual'!$J$96,'YTD Budget vs actual'!$J$97,'YTD Budget vs actual'!$J$98,'YTD Budget vs actual'!$J$99,'YTD Budget vs actual'!$J$100,'YTD Budget vs actual'!$J$101,'YTD Budget vs actual'!$F$102,'YTD Budget vs actual'!$H$102,'YTD Budget vs actual'!$J$102,'YTD Budget vs actual'!$F$103</definedName>
    <definedName name="QB_FORMULA_7" localSheetId="5" hidden="1">'YTD Budget vs actual'!$H$103,'YTD Budget vs actual'!$J$103,'YTD Budget vs actual'!$F$104,'YTD Budget vs actual'!$H$104,'YTD Budget vs actual'!$J$104</definedName>
    <definedName name="QB_ROW_1" localSheetId="1" hidden="1">'Balance Sheet'!$A$3</definedName>
    <definedName name="QB_ROW_10031" localSheetId="1" hidden="1">'Balance Sheet'!$D$44</definedName>
    <definedName name="QB_ROW_1011" localSheetId="1" hidden="1">'Balance Sheet'!$B$4</definedName>
    <definedName name="QB_ROW_10331" localSheetId="1" hidden="1">'Balance Sheet'!$D$46</definedName>
    <definedName name="QB_ROW_105230" localSheetId="6" hidden="1">Cashflow!#REF!</definedName>
    <definedName name="QB_ROW_106230" localSheetId="6" hidden="1">Cashflow!#REF!</definedName>
    <definedName name="QB_ROW_117230" localSheetId="6" hidden="1">Cashflow!#REF!</definedName>
    <definedName name="QB_ROW_118240" localSheetId="2" hidden="1">'Monthly Budget vs actual'!$E$12</definedName>
    <definedName name="QB_ROW_118240" localSheetId="5" hidden="1">'YTD Budget vs actual'!$E$13</definedName>
    <definedName name="QB_ROW_12031" localSheetId="1" hidden="1">'Balance Sheet'!$D$47</definedName>
    <definedName name="QB_ROW_122240" localSheetId="2" hidden="1">'Monthly Budget vs actual'!$E$21</definedName>
    <definedName name="QB_ROW_122240" localSheetId="5" hidden="1">'YTD Budget vs actual'!$E$22</definedName>
    <definedName name="QB_ROW_12331" localSheetId="1" hidden="1">'Balance Sheet'!$D$56</definedName>
    <definedName name="QB_ROW_125240" localSheetId="2" hidden="1">'Monthly Budget vs actual'!$E$22</definedName>
    <definedName name="QB_ROW_125240" localSheetId="5" hidden="1">'YTD Budget vs actual'!$E$23</definedName>
    <definedName name="QB_ROW_128230" localSheetId="6" hidden="1">Cashflow!#REF!</definedName>
    <definedName name="QB_ROW_129240" localSheetId="2" hidden="1">'Monthly Budget vs actual'!$E$23</definedName>
    <definedName name="QB_ROW_129240" localSheetId="5" hidden="1">'YTD Budget vs actual'!$E$24</definedName>
    <definedName name="QB_ROW_13021" localSheetId="1" hidden="1">'Balance Sheet'!$C$58</definedName>
    <definedName name="QB_ROW_130240" localSheetId="2" hidden="1">'Monthly Budget vs actual'!$E$24</definedName>
    <definedName name="QB_ROW_130240" localSheetId="5" hidden="1">'YTD Budget vs actual'!$E$25</definedName>
    <definedName name="QB_ROW_1311" localSheetId="1" hidden="1">'Balance Sheet'!$B$23</definedName>
    <definedName name="QB_ROW_132240" localSheetId="5" hidden="1">'YTD Budget vs actual'!$E$28</definedName>
    <definedName name="QB_ROW_13321" localSheetId="1" hidden="1">'Balance Sheet'!$C$70</definedName>
    <definedName name="QB_ROW_133240" localSheetId="2" hidden="1">'Monthly Budget vs actual'!$E$27</definedName>
    <definedName name="QB_ROW_133240" localSheetId="5" hidden="1">'YTD Budget vs actual'!$E$29</definedName>
    <definedName name="QB_ROW_138240" localSheetId="2" hidden="1">'Monthly Budget vs actual'!$E$28</definedName>
    <definedName name="QB_ROW_138240" localSheetId="5" hidden="1">'YTD Budget vs actual'!$E$31</definedName>
    <definedName name="QB_ROW_14011" localSheetId="1" hidden="1">'Balance Sheet'!$B$72</definedName>
    <definedName name="QB_ROW_142030" localSheetId="2" hidden="1">'Monthly Budget vs actual'!$D$26</definedName>
    <definedName name="QB_ROW_142030" localSheetId="5" hidden="1">'YTD Budget vs actual'!$D$27</definedName>
    <definedName name="QB_ROW_142330" localSheetId="2" hidden="1">'Monthly Budget vs actual'!$D$34</definedName>
    <definedName name="QB_ROW_142330" localSheetId="3" hidden="1">'Monthly comparison'!$D$11</definedName>
    <definedName name="QB_ROW_142330" localSheetId="5" hidden="1">'YTD Budget vs actual'!$D$37</definedName>
    <definedName name="QB_ROW_142330" localSheetId="4" hidden="1">'YTD comparison'!$D$15</definedName>
    <definedName name="QB_ROW_143030" localSheetId="2" hidden="1">'Monthly Budget vs actual'!$D$20</definedName>
    <definedName name="QB_ROW_143030" localSheetId="5" hidden="1">'YTD Budget vs actual'!$D$21</definedName>
    <definedName name="QB_ROW_14311" localSheetId="1" hidden="1">'Balance Sheet'!$B$75</definedName>
    <definedName name="QB_ROW_143330" localSheetId="2" hidden="1">'Monthly Budget vs actual'!$D$25</definedName>
    <definedName name="QB_ROW_143330" localSheetId="3" hidden="1">'Monthly comparison'!$D$10</definedName>
    <definedName name="QB_ROW_143330" localSheetId="5" hidden="1">'YTD Budget vs actual'!$D$26</definedName>
    <definedName name="QB_ROW_143330" localSheetId="4" hidden="1">'YTD comparison'!$D$14</definedName>
    <definedName name="QB_ROW_144240" localSheetId="2" hidden="1">'Monthly Budget vs actual'!$E$29</definedName>
    <definedName name="QB_ROW_144240" localSheetId="5" hidden="1">'YTD Budget vs actual'!$E$32</definedName>
    <definedName name="QB_ROW_145240" localSheetId="2" hidden="1">'Monthly Budget vs actual'!$E$49</definedName>
    <definedName name="QB_ROW_145240" localSheetId="5" hidden="1">'YTD Budget vs actual'!$E$52</definedName>
    <definedName name="QB_ROW_149230" localSheetId="6" hidden="1">Cashflow!#REF!</definedName>
    <definedName name="QB_ROW_150240" localSheetId="2" hidden="1">'Monthly Budget vs actual'!$E$50</definedName>
    <definedName name="QB_ROW_150240" localSheetId="5" hidden="1">'YTD Budget vs actual'!$E$53</definedName>
    <definedName name="QB_ROW_153240" localSheetId="2" hidden="1">'Monthly Budget vs actual'!$E$55</definedName>
    <definedName name="QB_ROW_153240" localSheetId="5" hidden="1">'YTD Budget vs actual'!$E$59</definedName>
    <definedName name="QB_ROW_154240" localSheetId="2" hidden="1">'Monthly Budget vs actual'!$E$57</definedName>
    <definedName name="QB_ROW_154240" localSheetId="5" hidden="1">'YTD Budget vs actual'!$E$61</definedName>
    <definedName name="QB_ROW_156030" localSheetId="2" hidden="1">'Monthly Budget vs actual'!$D$80</definedName>
    <definedName name="QB_ROW_156030" localSheetId="5" hidden="1">'YTD Budget vs actual'!$D$85</definedName>
    <definedName name="QB_ROW_156330" localSheetId="2" hidden="1">'Monthly Budget vs actual'!$D$96</definedName>
    <definedName name="QB_ROW_156330" localSheetId="3" hidden="1">'Monthly comparison'!$D$16</definedName>
    <definedName name="QB_ROW_156330" localSheetId="5" hidden="1">'YTD Budget vs actual'!$D$102</definedName>
    <definedName name="QB_ROW_156330" localSheetId="4" hidden="1">'YTD comparison'!$D$20</definedName>
    <definedName name="QB_ROW_157240" localSheetId="2" hidden="1">'Monthly Budget vs actual'!$E$30</definedName>
    <definedName name="QB_ROW_157240" localSheetId="5" hidden="1">'YTD Budget vs actual'!$E$33</definedName>
    <definedName name="QB_ROW_159240" localSheetId="2" hidden="1">'Monthly Budget vs actual'!$E$32</definedName>
    <definedName name="QB_ROW_159240" localSheetId="5" hidden="1">'YTD Budget vs actual'!$E$35</definedName>
    <definedName name="QB_ROW_161240" localSheetId="2" hidden="1">'Monthly Budget vs actual'!$E$33</definedName>
    <definedName name="QB_ROW_161240" localSheetId="5" hidden="1">'YTD Budget vs actual'!$E$36</definedName>
    <definedName name="QB_ROW_163030" localSheetId="2" hidden="1">'Monthly Budget vs actual'!$D$63</definedName>
    <definedName name="QB_ROW_163030" localSheetId="5" hidden="1">'YTD Budget vs actual'!$D$67</definedName>
    <definedName name="QB_ROW_163330" localSheetId="2" hidden="1">'Monthly Budget vs actual'!$D$73</definedName>
    <definedName name="QB_ROW_163330" localSheetId="3" hidden="1">'Monthly comparison'!$D$14</definedName>
    <definedName name="QB_ROW_163330" localSheetId="5" hidden="1">'YTD Budget vs actual'!$D$78</definedName>
    <definedName name="QB_ROW_163330" localSheetId="4" hidden="1">'YTD comparison'!$D$18</definedName>
    <definedName name="QB_ROW_164240" localSheetId="2" hidden="1">'Monthly Budget vs actual'!$E$64</definedName>
    <definedName name="QB_ROW_164240" localSheetId="5" hidden="1">'YTD Budget vs actual'!$E$68</definedName>
    <definedName name="QB_ROW_165240" localSheetId="2" hidden="1">'Monthly Budget vs actual'!$E$67</definedName>
    <definedName name="QB_ROW_165240" localSheetId="5" hidden="1">'YTD Budget vs actual'!$E$71</definedName>
    <definedName name="QB_ROW_166240" localSheetId="2" hidden="1">'Monthly Budget vs actual'!$E$69</definedName>
    <definedName name="QB_ROW_166240" localSheetId="5" hidden="1">'YTD Budget vs actual'!$E$73</definedName>
    <definedName name="QB_ROW_169240" localSheetId="5" hidden="1">'YTD Budget vs actual'!$E$74</definedName>
    <definedName name="QB_ROW_170240" localSheetId="2" hidden="1">'Monthly Budget vs actual'!$E$70</definedName>
    <definedName name="QB_ROW_170240" localSheetId="5" hidden="1">'YTD Budget vs actual'!$E$75</definedName>
    <definedName name="QB_ROW_17221" localSheetId="1" hidden="1">'Balance Sheet'!$C$74</definedName>
    <definedName name="QB_ROW_17231" localSheetId="6" hidden="1">Cashflow!$D$3</definedName>
    <definedName name="QB_ROW_176240" localSheetId="2" hidden="1">'Monthly Budget vs actual'!$E$52</definedName>
    <definedName name="QB_ROW_176240" localSheetId="5" hidden="1">'YTD Budget vs actual'!$E$55</definedName>
    <definedName name="QB_ROW_177240" localSheetId="2" hidden="1">'Monthly Budget vs actual'!$E$46</definedName>
    <definedName name="QB_ROW_177240" localSheetId="5" hidden="1">'YTD Budget vs actual'!$E$49</definedName>
    <definedName name="QB_ROW_178240" localSheetId="2" hidden="1">'Monthly Budget vs actual'!$E$47</definedName>
    <definedName name="QB_ROW_178240" localSheetId="5" hidden="1">'YTD Budget vs actual'!$E$50</definedName>
    <definedName name="QB_ROW_179230" localSheetId="1" hidden="1">'Balance Sheet'!$D$20</definedName>
    <definedName name="QB_ROW_182240" localSheetId="2" hidden="1">'Monthly Budget vs actual'!$E$31</definedName>
    <definedName name="QB_ROW_182240" localSheetId="5" hidden="1">'YTD Budget vs actual'!$E$34</definedName>
    <definedName name="QB_ROW_18301" localSheetId="2" hidden="1">'Monthly Budget vs actual'!$A$98</definedName>
    <definedName name="QB_ROW_18301" localSheetId="3" hidden="1">'Monthly comparison'!$A$18</definedName>
    <definedName name="QB_ROW_18301" localSheetId="5" hidden="1">'YTD Budget vs actual'!$A$104</definedName>
    <definedName name="QB_ROW_18301" localSheetId="4" hidden="1">'YTD comparison'!$A$22</definedName>
    <definedName name="QB_ROW_184240" localSheetId="2" hidden="1">'Monthly Budget vs actual'!$E$77</definedName>
    <definedName name="QB_ROW_184240" localSheetId="5" hidden="1">'YTD Budget vs actual'!$E$82</definedName>
    <definedName name="QB_ROW_185240" localSheetId="6" hidden="1">Cashflow!#REF!</definedName>
    <definedName name="QB_ROW_186240" localSheetId="2" hidden="1">'Monthly Budget vs actual'!$E$95</definedName>
    <definedName name="QB_ROW_186240" localSheetId="5" hidden="1">'YTD Budget vs actual'!$E$101</definedName>
    <definedName name="QB_ROW_189240" localSheetId="2" hidden="1">'Monthly Budget vs actual'!$E$92</definedName>
    <definedName name="QB_ROW_189240" localSheetId="5" hidden="1">'YTD Budget vs actual'!$E$98</definedName>
    <definedName name="QB_ROW_190330" localSheetId="2" hidden="1">'Monthly Budget vs actual'!$D$16</definedName>
    <definedName name="QB_ROW_190330" localSheetId="3" hidden="1">'Monthly comparison'!$D$6</definedName>
    <definedName name="QB_ROW_190330" localSheetId="5" hidden="1">'YTD Budget vs actual'!$D$17</definedName>
    <definedName name="QB_ROW_190330" localSheetId="4" hidden="1">'YTD comparison'!$D$7</definedName>
    <definedName name="QB_ROW_192230" localSheetId="5" hidden="1">'YTD Budget vs actual'!$D$4</definedName>
    <definedName name="QB_ROW_192230" localSheetId="4" hidden="1">'YTD comparison'!$D$4</definedName>
    <definedName name="QB_ROW_193030" localSheetId="2" hidden="1">'Monthly Budget vs actual'!$D$74</definedName>
    <definedName name="QB_ROW_193030" localSheetId="5" hidden="1">'YTD Budget vs actual'!$D$79</definedName>
    <definedName name="QB_ROW_193330" localSheetId="2" hidden="1">'Monthly Budget vs actual'!$D$79</definedName>
    <definedName name="QB_ROW_193330" localSheetId="3" hidden="1">'Monthly comparison'!$D$15</definedName>
    <definedName name="QB_ROW_193330" localSheetId="5" hidden="1">'YTD Budget vs actual'!$D$84</definedName>
    <definedName name="QB_ROW_193330" localSheetId="4" hidden="1">'YTD comparison'!$D$19</definedName>
    <definedName name="QB_ROW_194240" localSheetId="2" hidden="1">'Monthly Budget vs actual'!$E$82</definedName>
    <definedName name="QB_ROW_194240" localSheetId="5" hidden="1">'YTD Budget vs actual'!$E$88</definedName>
    <definedName name="QB_ROW_195240" localSheetId="2" hidden="1">'Monthly Budget vs actual'!$E$88</definedName>
    <definedName name="QB_ROW_195240" localSheetId="5" hidden="1">'YTD Budget vs actual'!$E$94</definedName>
    <definedName name="QB_ROW_196340" localSheetId="2" hidden="1">'Monthly Budget vs actual'!$E$61</definedName>
    <definedName name="QB_ROW_196340" localSheetId="5" hidden="1">'YTD Budget vs actual'!$E$65</definedName>
    <definedName name="QB_ROW_197030" localSheetId="2" hidden="1">'Monthly Budget vs actual'!$D$45</definedName>
    <definedName name="QB_ROW_197030" localSheetId="5" hidden="1">'YTD Budget vs actual'!$D$48</definedName>
    <definedName name="QB_ROW_197330" localSheetId="2" hidden="1">'Monthly Budget vs actual'!$D$62</definedName>
    <definedName name="QB_ROW_197330" localSheetId="3" hidden="1">'Monthly comparison'!$D$13</definedName>
    <definedName name="QB_ROW_197330" localSheetId="5" hidden="1">'YTD Budget vs actual'!$D$66</definedName>
    <definedName name="QB_ROW_197330" localSheetId="4" hidden="1">'YTD comparison'!$D$17</definedName>
    <definedName name="QB_ROW_20022" localSheetId="2" hidden="1">'Monthly Budget vs actual'!$C$3</definedName>
    <definedName name="QB_ROW_20022" localSheetId="3" hidden="1">'Monthly comparison'!$C$3</definedName>
    <definedName name="QB_ROW_20022" localSheetId="5" hidden="1">'YTD Budget vs actual'!$C$3</definedName>
    <definedName name="QB_ROW_20022" localSheetId="4" hidden="1">'YTD comparison'!$C$3</definedName>
    <definedName name="QB_ROW_200230" localSheetId="1" hidden="1">'Balance Sheet'!$D$67</definedName>
    <definedName name="QB_ROW_200230" localSheetId="6" hidden="1">Cashflow!$D$21</definedName>
    <definedName name="QB_ROW_201240" localSheetId="2" hidden="1">'Monthly Budget vs actual'!$E$93</definedName>
    <definedName name="QB_ROW_201240" localSheetId="5" hidden="1">'YTD Budget vs actual'!$E$99</definedName>
    <definedName name="QB_ROW_2021" localSheetId="1" hidden="1">'Balance Sheet'!$C$5</definedName>
    <definedName name="QB_ROW_202240" localSheetId="2" hidden="1">'Monthly Budget vs actual'!$E$83</definedName>
    <definedName name="QB_ROW_202240" localSheetId="5" hidden="1">'YTD Budget vs actual'!$E$89</definedName>
    <definedName name="QB_ROW_20322" localSheetId="2" hidden="1">'Monthly Budget vs actual'!$C$17</definedName>
    <definedName name="QB_ROW_20322" localSheetId="3" hidden="1">'Monthly comparison'!$C$7</definedName>
    <definedName name="QB_ROW_20322" localSheetId="5" hidden="1">'YTD Budget vs actual'!$C$18</definedName>
    <definedName name="QB_ROW_20322" localSheetId="4" hidden="1">'YTD comparison'!$C$8</definedName>
    <definedName name="QB_ROW_205230" localSheetId="6" hidden="1">Cashflow!#REF!</definedName>
    <definedName name="QB_ROW_208240" localSheetId="2" hidden="1">'Monthly Budget vs actual'!$E$60</definedName>
    <definedName name="QB_ROW_208240" localSheetId="5" hidden="1">'YTD Budget vs actual'!$E$64</definedName>
    <definedName name="QB_ROW_209240" localSheetId="2" hidden="1">'Monthly Budget vs actual'!$E$94</definedName>
    <definedName name="QB_ROW_209240" localSheetId="5" hidden="1">'YTD Budget vs actual'!$E$100</definedName>
    <definedName name="QB_ROW_21022" localSheetId="2" hidden="1">'Monthly Budget vs actual'!$C$19</definedName>
    <definedName name="QB_ROW_21022" localSheetId="3" hidden="1">'Monthly comparison'!$C$9</definedName>
    <definedName name="QB_ROW_21022" localSheetId="5" hidden="1">'YTD Budget vs actual'!$C$20</definedName>
    <definedName name="QB_ROW_21022" localSheetId="4" hidden="1">'YTD comparison'!$C$13</definedName>
    <definedName name="QB_ROW_211240" localSheetId="2" hidden="1">'Monthly Budget vs actual'!$E$91</definedName>
    <definedName name="QB_ROW_211240" localSheetId="5" hidden="1">'YTD Budget vs actual'!$E$97</definedName>
    <definedName name="QB_ROW_212030" localSheetId="2" hidden="1">'Monthly Budget vs actual'!$D$4</definedName>
    <definedName name="QB_ROW_212030" localSheetId="5" hidden="1">'YTD Budget vs actual'!$D$5</definedName>
    <definedName name="QB_ROW_212330" localSheetId="2" hidden="1">'Monthly Budget vs actual'!$D$10</definedName>
    <definedName name="QB_ROW_212330" localSheetId="3" hidden="1">'Monthly comparison'!$D$4</definedName>
    <definedName name="QB_ROW_212330" localSheetId="5" hidden="1">'YTD Budget vs actual'!$D$11</definedName>
    <definedName name="QB_ROW_212330" localSheetId="4" hidden="1">'YTD comparison'!$D$5</definedName>
    <definedName name="QB_ROW_21322" localSheetId="2" hidden="1">'Monthly Budget vs actual'!$C$97</definedName>
    <definedName name="QB_ROW_21322" localSheetId="3" hidden="1">'Monthly comparison'!$C$17</definedName>
    <definedName name="QB_ROW_21322" localSheetId="5" hidden="1">'YTD Budget vs actual'!$C$103</definedName>
    <definedName name="QB_ROW_21322" localSheetId="4" hidden="1">'YTD comparison'!$C$21</definedName>
    <definedName name="QB_ROW_213240" localSheetId="2" hidden="1">'Monthly Budget vs actual'!$E$59</definedName>
    <definedName name="QB_ROW_213240" localSheetId="5" hidden="1">'YTD Budget vs actual'!$E$63</definedName>
    <definedName name="QB_ROW_2321" localSheetId="1" hidden="1">'Balance Sheet'!$C$7</definedName>
    <definedName name="QB_ROW_233330" localSheetId="1" hidden="1">'Balance Sheet'!$D$6</definedName>
    <definedName name="QB_ROW_235230" localSheetId="6" hidden="1">Cashflow!#REF!</definedName>
    <definedName name="QB_ROW_236240" localSheetId="2" hidden="1">'Monthly Budget vs actual'!$E$75</definedName>
    <definedName name="QB_ROW_236240" localSheetId="5" hidden="1">'YTD Budget vs actual'!$E$80</definedName>
    <definedName name="QB_ROW_237240" localSheetId="2" hidden="1">'Monthly Budget vs actual'!$E$76</definedName>
    <definedName name="QB_ROW_237240" localSheetId="5" hidden="1">'YTD Budget vs actual'!$E$81</definedName>
    <definedName name="QB_ROW_238240" localSheetId="6" hidden="1">Cashflow!#REF!</definedName>
    <definedName name="QB_ROW_28230" localSheetId="1" hidden="1">'Balance Sheet'!$D$15</definedName>
    <definedName name="QB_ROW_301" localSheetId="1" hidden="1">'Balance Sheet'!$A$40</definedName>
    <definedName name="QB_ROW_3021" localSheetId="1" hidden="1">'Balance Sheet'!$C$8</definedName>
    <definedName name="QB_ROW_305230" localSheetId="6" hidden="1">Cashflow!#REF!</definedName>
    <definedName name="QB_ROW_308230" localSheetId="6" hidden="1">Cashflow!#REF!</definedName>
    <definedName name="QB_ROW_314240" localSheetId="2" hidden="1">'Monthly Budget vs actual'!$E$84</definedName>
    <definedName name="QB_ROW_314240" localSheetId="5" hidden="1">'YTD Budget vs actual'!$E$90</definedName>
    <definedName name="QB_ROW_323240" localSheetId="5" hidden="1">'YTD Budget vs actual'!$E$30</definedName>
    <definedName name="QB_ROW_326240" localSheetId="1" hidden="1">'Balance Sheet'!$E$53</definedName>
    <definedName name="QB_ROW_328230" localSheetId="1" hidden="1">'Balance Sheet'!$D$16</definedName>
    <definedName name="QB_ROW_329220" localSheetId="1" hidden="1">'Balance Sheet'!$C$25</definedName>
    <definedName name="QB_ROW_329230" localSheetId="6" hidden="1">Cashflow!#REF!</definedName>
    <definedName name="QB_ROW_330220" localSheetId="1" hidden="1">'Balance Sheet'!$C$26</definedName>
    <definedName name="QB_ROW_3321" localSheetId="1" hidden="1">'Balance Sheet'!$C$10</definedName>
    <definedName name="QB_ROW_33220" localSheetId="1" hidden="1">'Balance Sheet'!$C$73</definedName>
    <definedName name="QB_ROW_3340" localSheetId="2" hidden="1">'Monthly Budget vs actual'!$E$13</definedName>
    <definedName name="QB_ROW_3340" localSheetId="5" hidden="1">'YTD Budget vs actual'!$E$14</definedName>
    <definedName name="QB_ROW_334240" localSheetId="2" hidden="1">'Monthly Budget vs actual'!$E$58</definedName>
    <definedName name="QB_ROW_334240" localSheetId="5" hidden="1">'YTD Budget vs actual'!$E$62</definedName>
    <definedName name="QB_ROW_335240" localSheetId="2" hidden="1">'Monthly Budget vs actual'!$E$89</definedName>
    <definedName name="QB_ROW_335240" localSheetId="5" hidden="1">'YTD Budget vs actual'!$E$95</definedName>
    <definedName name="QB_ROW_34240" localSheetId="2" hidden="1">'Monthly Budget vs actual'!$E$85</definedName>
    <definedName name="QB_ROW_34240" localSheetId="5" hidden="1">'YTD Budget vs actual'!$E$91</definedName>
    <definedName name="QB_ROW_35240" localSheetId="2" hidden="1">'Monthly Budget vs actual'!$E$78</definedName>
    <definedName name="QB_ROW_35240" localSheetId="5" hidden="1">'YTD Budget vs actual'!$E$83</definedName>
    <definedName name="QB_ROW_360240" localSheetId="2" hidden="1">'Monthly Budget vs actual'!$E$90</definedName>
    <definedName name="QB_ROW_360240" localSheetId="5" hidden="1">'YTD Budget vs actual'!$E$96</definedName>
    <definedName name="QB_ROW_364240" localSheetId="2" hidden="1">'Monthly Budget vs actual'!$E$53</definedName>
    <definedName name="QB_ROW_364240" localSheetId="5" hidden="1">'YTD Budget vs actual'!$E$56</definedName>
    <definedName name="QB_ROW_380030" localSheetId="2" hidden="1">'Monthly Budget vs actual'!$D$11</definedName>
    <definedName name="QB_ROW_380030" localSheetId="5" hidden="1">'YTD Budget vs actual'!$D$12</definedName>
    <definedName name="QB_ROW_380240" localSheetId="2" hidden="1">'Monthly Budget vs actual'!$E$14</definedName>
    <definedName name="QB_ROW_380240" localSheetId="5" hidden="1">'YTD Budget vs actual'!$E$15</definedName>
    <definedName name="QB_ROW_380330" localSheetId="2" hidden="1">'Monthly Budget vs actual'!$D$15</definedName>
    <definedName name="QB_ROW_380330" localSheetId="3" hidden="1">'Monthly comparison'!$D$5</definedName>
    <definedName name="QB_ROW_380330" localSheetId="5" hidden="1">'YTD Budget vs actual'!$D$16</definedName>
    <definedName name="QB_ROW_380330" localSheetId="4" hidden="1">'YTD comparison'!$D$6</definedName>
    <definedName name="QB_ROW_394230" localSheetId="1" hidden="1">'Balance Sheet'!$D$66</definedName>
    <definedName name="QB_ROW_395240" localSheetId="1" hidden="1">'Balance Sheet'!$E$50</definedName>
    <definedName name="QB_ROW_396240" localSheetId="2" hidden="1">'Monthly Budget vs actual'!$E$81</definedName>
    <definedName name="QB_ROW_396240" localSheetId="5" hidden="1">'YTD Budget vs actual'!$E$87</definedName>
    <definedName name="QB_ROW_398230" localSheetId="1" hidden="1">'Balance Sheet'!$D$17</definedName>
    <definedName name="QB_ROW_399230" localSheetId="1" hidden="1">'Balance Sheet'!$D$13</definedName>
    <definedName name="QB_ROW_399240" localSheetId="6" hidden="1">Cashflow!$E$8</definedName>
    <definedName name="QB_ROW_401220" localSheetId="1" hidden="1">'Balance Sheet'!$C$37</definedName>
    <definedName name="QB_ROW_4021" localSheetId="1" hidden="1">'Balance Sheet'!$C$11</definedName>
    <definedName name="QB_ROW_403220" localSheetId="1" hidden="1">'Balance Sheet'!$C$38</definedName>
    <definedName name="QB_ROW_409240" localSheetId="2" hidden="1">'Monthly Budget vs actual'!$E$71</definedName>
    <definedName name="QB_ROW_409240" localSheetId="5" hidden="1">'YTD Budget vs actual'!$E$76</definedName>
    <definedName name="QB_ROW_4321" localSheetId="1" hidden="1">'Balance Sheet'!$C$22</definedName>
    <definedName name="QB_ROW_454240" localSheetId="2" hidden="1">'Monthly Budget vs actual'!$E$6</definedName>
    <definedName name="QB_ROW_454240" localSheetId="5" hidden="1">'YTD Budget vs actual'!$E$7</definedName>
    <definedName name="QB_ROW_455240" localSheetId="2" hidden="1">'Monthly Budget vs actual'!$E$7</definedName>
    <definedName name="QB_ROW_455240" localSheetId="5" hidden="1">'YTD Budget vs actual'!$E$8</definedName>
    <definedName name="QB_ROW_456240" localSheetId="2" hidden="1">'Monthly Budget vs actual'!$E$8</definedName>
    <definedName name="QB_ROW_456240" localSheetId="5" hidden="1">'YTD Budget vs actual'!$E$9</definedName>
    <definedName name="QB_ROW_463230" localSheetId="6" hidden="1">Cashflow!#REF!</definedName>
    <definedName name="QB_ROW_472240" localSheetId="2" hidden="1">'Monthly Budget vs actual'!$E$66</definedName>
    <definedName name="QB_ROW_472240" localSheetId="5" hidden="1">'YTD Budget vs actual'!$E$70</definedName>
    <definedName name="QB_ROW_479240" localSheetId="1" hidden="1">'Balance Sheet'!$E$52</definedName>
    <definedName name="QB_ROW_497230" localSheetId="6" hidden="1">Cashflow!#REF!</definedName>
    <definedName name="QB_ROW_498240" localSheetId="2" hidden="1">'Monthly Budget vs actual'!$E$51</definedName>
    <definedName name="QB_ROW_498240" localSheetId="5" hidden="1">'YTD Budget vs actual'!$E$54</definedName>
    <definedName name="QB_ROW_501021" localSheetId="6" hidden="1">Cashflow!$C$2</definedName>
    <definedName name="QB_ROW_5011" localSheetId="1" hidden="1">'Balance Sheet'!$B$24</definedName>
    <definedName name="QB_ROW_501321" localSheetId="6" hidden="1">Cashflow!$C$12</definedName>
    <definedName name="QB_ROW_502021" localSheetId="6" hidden="1">Cashflow!$C$13</definedName>
    <definedName name="QB_ROW_502321" localSheetId="6" hidden="1">Cashflow!$C$15</definedName>
    <definedName name="QB_ROW_503021" localSheetId="6" hidden="1">Cashflow!$C$16</definedName>
    <definedName name="QB_ROW_503321" localSheetId="6" hidden="1">Cashflow!$C$22</definedName>
    <definedName name="QB_ROW_504031" localSheetId="6" hidden="1">Cashflow!$D$4</definedName>
    <definedName name="QB_ROW_505031" localSheetId="6" hidden="1">Cashflow!$D$5</definedName>
    <definedName name="QB_ROW_511230" localSheetId="6" hidden="1">Cashflow!#REF!</definedName>
    <definedName name="QB_ROW_511301" localSheetId="6" hidden="1">Cashflow!$A$25</definedName>
    <definedName name="QB_ROW_512311" localSheetId="6" hidden="1">Cashflow!$B$23</definedName>
    <definedName name="QB_ROW_513211" localSheetId="6" hidden="1">Cashflow!$B$24</definedName>
    <definedName name="QB_ROW_522230" localSheetId="1" hidden="1">'Balance Sheet'!$D$18</definedName>
    <definedName name="QB_ROW_5240" localSheetId="2" hidden="1">'Monthly Budget vs actual'!$E$9</definedName>
    <definedName name="QB_ROW_5240" localSheetId="5" hidden="1">'YTD Budget vs actual'!$E$10</definedName>
    <definedName name="QB_ROW_5311" localSheetId="1" hidden="1">'Balance Sheet'!$B$34</definedName>
    <definedName name="QB_ROW_531240" localSheetId="2" hidden="1">'Monthly Budget vs actual'!$E$65</definedName>
    <definedName name="QB_ROW_531240" localSheetId="5" hidden="1">'YTD Budget vs actual'!$E$69</definedName>
    <definedName name="QB_ROW_536230" localSheetId="1" hidden="1">'Balance Sheet'!$D$69</definedName>
    <definedName name="QB_ROW_540240" localSheetId="1" hidden="1">'Balance Sheet'!$E$48</definedName>
    <definedName name="QB_ROW_567230" localSheetId="6" hidden="1">Cashflow!#REF!</definedName>
    <definedName name="QB_ROW_572230" localSheetId="6" hidden="1">Cashflow!#REF!</definedName>
    <definedName name="QB_ROW_573230" localSheetId="6" hidden="1">Cashflow!#REF!</definedName>
    <definedName name="QB_ROW_574230" localSheetId="6" hidden="1">Cashflow!#REF!</definedName>
    <definedName name="QB_ROW_587230" localSheetId="6" hidden="1">Cashflow!#REF!</definedName>
    <definedName name="QB_ROW_588230" localSheetId="6" hidden="1">Cashflow!#REF!</definedName>
    <definedName name="QB_ROW_592240" localSheetId="2" hidden="1">'Monthly Budget vs actual'!$E$48</definedName>
    <definedName name="QB_ROW_592240" localSheetId="5" hidden="1">'YTD Budget vs actual'!$E$51</definedName>
    <definedName name="QB_ROW_598240" localSheetId="1" hidden="1">'Balance Sheet'!$E$51</definedName>
    <definedName name="QB_ROW_6011" localSheetId="1" hidden="1">'Balance Sheet'!$B$35</definedName>
    <definedName name="QB_ROW_603230" localSheetId="6" hidden="1">Cashflow!#REF!</definedName>
    <definedName name="QB_ROW_604230" localSheetId="6" hidden="1">Cashflow!#REF!</definedName>
    <definedName name="QB_ROW_605230" localSheetId="6" hidden="1">Cashflow!#REF!</definedName>
    <definedName name="QB_ROW_615230" localSheetId="6" hidden="1">Cashflow!#REF!</definedName>
    <definedName name="QB_ROW_627230" localSheetId="6" hidden="1">Cashflow!#REF!</definedName>
    <definedName name="QB_ROW_6311" localSheetId="1" hidden="1">'Balance Sheet'!$B$39</definedName>
    <definedName name="QB_ROW_635230" localSheetId="6" hidden="1">Cashflow!#REF!</definedName>
    <definedName name="QB_ROW_637230" localSheetId="6" hidden="1">Cashflow!#REF!</definedName>
    <definedName name="QB_ROW_638230" localSheetId="6" hidden="1">Cashflow!#REF!</definedName>
    <definedName name="QB_ROW_64230" localSheetId="6" hidden="1">Cashflow!#REF!</definedName>
    <definedName name="QB_ROW_649230" localSheetId="6" hidden="1">Cashflow!#REF!</definedName>
    <definedName name="QB_ROW_650230" localSheetId="6" hidden="1">Cashflow!#REF!</definedName>
    <definedName name="QB_ROW_654230" localSheetId="6" hidden="1">Cashflow!#REF!</definedName>
    <definedName name="QB_ROW_659230" localSheetId="6" hidden="1">Cashflow!#REF!</definedName>
    <definedName name="QB_ROW_66340" localSheetId="1" hidden="1">'Balance Sheet'!$E$49</definedName>
    <definedName name="QB_ROW_68240" localSheetId="6" hidden="1">Cashflow!$E$7</definedName>
    <definedName name="QB_ROW_68330" localSheetId="1" hidden="1">'Balance Sheet'!$D$12</definedName>
    <definedName name="QB_ROW_686230" localSheetId="6" hidden="1">Cashflow!#REF!</definedName>
    <definedName name="QB_ROW_687230" localSheetId="6" hidden="1">Cashflow!#REF!</definedName>
    <definedName name="QB_ROW_692230" localSheetId="6" hidden="1">Cashflow!#REF!</definedName>
    <definedName name="QB_ROW_7001" localSheetId="1" hidden="1">'Balance Sheet'!$A$41</definedName>
    <definedName name="QB_ROW_700230" localSheetId="6" hidden="1">Cashflow!#REF!</definedName>
    <definedName name="QB_ROW_701230" localSheetId="6" hidden="1">Cashflow!#REF!</definedName>
    <definedName name="QB_ROW_702230" localSheetId="6" hidden="1">Cashflow!#REF!</definedName>
    <definedName name="QB_ROW_705230" localSheetId="6" hidden="1">Cashflow!#REF!</definedName>
    <definedName name="QB_ROW_727230" localSheetId="1" hidden="1">'Balance Sheet'!$D$64</definedName>
    <definedName name="QB_ROW_729230" localSheetId="6" hidden="1">Cashflow!#REF!</definedName>
    <definedName name="QB_ROW_7301" localSheetId="1" hidden="1">'Balance Sheet'!$A$76</definedName>
    <definedName name="QB_ROW_731230" localSheetId="6" hidden="1">Cashflow!#REF!</definedName>
    <definedName name="QB_ROW_741230" localSheetId="6" hidden="1">Cashflow!#REF!</definedName>
    <definedName name="QB_ROW_743240" localSheetId="1" hidden="1">'Balance Sheet'!$E$54</definedName>
    <definedName name="QB_ROW_748230" localSheetId="1" hidden="1">'Balance Sheet'!$D$61</definedName>
    <definedName name="QB_ROW_750230" localSheetId="4" hidden="1">'YTD comparison'!$D$10</definedName>
    <definedName name="QB_ROW_753230" localSheetId="6" hidden="1">Cashflow!#REF!</definedName>
    <definedName name="QB_ROW_757220" localSheetId="1" hidden="1">'Balance Sheet'!$C$27</definedName>
    <definedName name="QB_ROW_759220" localSheetId="1" hidden="1">'Balance Sheet'!$C$32</definedName>
    <definedName name="QB_ROW_760230" localSheetId="1" hidden="1">'Balance Sheet'!$D$19</definedName>
    <definedName name="QB_ROW_76220" localSheetId="1" hidden="1">'Balance Sheet'!$C$28</definedName>
    <definedName name="QB_ROW_767230" localSheetId="6" hidden="1">Cashflow!#REF!</definedName>
    <definedName name="QB_ROW_768240" localSheetId="5" hidden="1">'YTD Budget vs actual'!$E$57</definedName>
    <definedName name="QB_ROW_769240" localSheetId="2" hidden="1">'Monthly Budget vs actual'!$E$56</definedName>
    <definedName name="QB_ROW_769240" localSheetId="5" hidden="1">'YTD Budget vs actual'!$E$60</definedName>
    <definedName name="QB_ROW_777230" localSheetId="6" hidden="1">Cashflow!#REF!</definedName>
    <definedName name="QB_ROW_778240" localSheetId="2" hidden="1">'Monthly Budget vs actual'!$E$68</definedName>
    <definedName name="QB_ROW_778240" localSheetId="5" hidden="1">'YTD Budget vs actual'!$E$72</definedName>
    <definedName name="QB_ROW_779240" localSheetId="5" hidden="1">'YTD Budget vs actual'!$E$86</definedName>
    <definedName name="QB_ROW_781230" localSheetId="6" hidden="1">Cashflow!#REF!</definedName>
    <definedName name="QB_ROW_78220" localSheetId="1" hidden="1">'Balance Sheet'!$C$29</definedName>
    <definedName name="QB_ROW_788230" localSheetId="1" hidden="1">'Balance Sheet'!$D$63</definedName>
    <definedName name="QB_ROW_788230" localSheetId="6" hidden="1">Cashflow!$D$19</definedName>
    <definedName name="QB_ROW_790230" localSheetId="6" hidden="1">Cashflow!#REF!</definedName>
    <definedName name="QB_ROW_79220" localSheetId="1" hidden="1">'Balance Sheet'!$C$33</definedName>
    <definedName name="QB_ROW_794230" localSheetId="6" hidden="1">Cashflow!#REF!</definedName>
    <definedName name="QB_ROW_797240" localSheetId="2" hidden="1">'Monthly Budget vs actual'!$E$86</definedName>
    <definedName name="QB_ROW_797240" localSheetId="5" hidden="1">'YTD Budget vs actual'!$E$92</definedName>
    <definedName name="QB_ROW_798230" localSheetId="6" hidden="1">Cashflow!#REF!</definedName>
    <definedName name="QB_ROW_8011" localSheetId="1" hidden="1">'Balance Sheet'!$B$42</definedName>
    <definedName name="QB_ROW_801240" localSheetId="1" hidden="1">'Balance Sheet'!$E$55</definedName>
    <definedName name="QB_ROW_801240" localSheetId="6" hidden="1">Cashflow!$E$11</definedName>
    <definedName name="QB_ROW_80220" localSheetId="1" hidden="1">'Balance Sheet'!$C$30</definedName>
    <definedName name="QB_ROW_802230" localSheetId="1" hidden="1">'Balance Sheet'!$D$59</definedName>
    <definedName name="QB_ROW_802230" localSheetId="6" hidden="1">Cashflow!$D$17</definedName>
    <definedName name="QB_ROW_803230" localSheetId="6" hidden="1">Cashflow!#REF!</definedName>
    <definedName name="QB_ROW_808240" localSheetId="2" hidden="1">'Monthly Budget vs actual'!$E$40</definedName>
    <definedName name="QB_ROW_808240" localSheetId="5" hidden="1">'YTD Budget vs actual'!$E$43</definedName>
    <definedName name="QB_ROW_811230" localSheetId="1" hidden="1">'Balance Sheet'!$D$68</definedName>
    <definedName name="QB_ROW_813240" localSheetId="2" hidden="1">'Monthly Budget vs actual'!$E$54</definedName>
    <definedName name="QB_ROW_813240" localSheetId="5" hidden="1">'YTD Budget vs actual'!$E$58</definedName>
    <definedName name="QB_ROW_823230" localSheetId="6" hidden="1">Cashflow!#REF!</definedName>
    <definedName name="QB_ROW_825030" localSheetId="2" hidden="1">'Monthly Budget vs actual'!$D$35</definedName>
    <definedName name="QB_ROW_825030" localSheetId="5" hidden="1">'YTD Budget vs actual'!$D$38</definedName>
    <definedName name="QB_ROW_825330" localSheetId="2" hidden="1">'Monthly Budget vs actual'!$D$44</definedName>
    <definedName name="QB_ROW_825330" localSheetId="3" hidden="1">'Monthly comparison'!$D$12</definedName>
    <definedName name="QB_ROW_825330" localSheetId="5" hidden="1">'YTD Budget vs actual'!$D$47</definedName>
    <definedName name="QB_ROW_825330" localSheetId="4" hidden="1">'YTD comparison'!$D$16</definedName>
    <definedName name="QB_ROW_826240" localSheetId="2" hidden="1">'Monthly Budget vs actual'!$E$36</definedName>
    <definedName name="QB_ROW_826240" localSheetId="5" hidden="1">'YTD Budget vs actual'!$E$39</definedName>
    <definedName name="QB_ROW_827240" localSheetId="2" hidden="1">'Monthly Budget vs actual'!$E$37</definedName>
    <definedName name="QB_ROW_827240" localSheetId="5" hidden="1">'YTD Budget vs actual'!$E$40</definedName>
    <definedName name="QB_ROW_828240" localSheetId="2" hidden="1">'Monthly Budget vs actual'!$E$39</definedName>
    <definedName name="QB_ROW_828240" localSheetId="5" hidden="1">'YTD Budget vs actual'!$E$42</definedName>
    <definedName name="QB_ROW_829240" localSheetId="2" hidden="1">'Monthly Budget vs actual'!$E$41</definedName>
    <definedName name="QB_ROW_829240" localSheetId="5" hidden="1">'YTD Budget vs actual'!$E$44</definedName>
    <definedName name="QB_ROW_830240" localSheetId="2" hidden="1">'Monthly Budget vs actual'!$E$42</definedName>
    <definedName name="QB_ROW_830240" localSheetId="5" hidden="1">'YTD Budget vs actual'!$E$45</definedName>
    <definedName name="QB_ROW_8311" localSheetId="1" hidden="1">'Balance Sheet'!$B$71</definedName>
    <definedName name="QB_ROW_83220" localSheetId="1" hidden="1">'Balance Sheet'!$C$31</definedName>
    <definedName name="QB_ROW_84230" localSheetId="1" hidden="1">'Balance Sheet'!$D$14</definedName>
    <definedName name="QB_ROW_844240" localSheetId="2" hidden="1">'Monthly Budget vs actual'!$E$43</definedName>
    <definedName name="QB_ROW_844240" localSheetId="5" hidden="1">'YTD Budget vs actual'!$E$46</definedName>
    <definedName name="QB_ROW_846240" localSheetId="6" hidden="1">Cashflow!#REF!</definedName>
    <definedName name="QB_ROW_847240" localSheetId="2" hidden="1">'Monthly Budget vs actual'!$E$87</definedName>
    <definedName name="QB_ROW_847240" localSheetId="5" hidden="1">'YTD Budget vs actual'!$E$93</definedName>
    <definedName name="QB_ROW_849230" localSheetId="6" hidden="1">Cashflow!#REF!</definedName>
    <definedName name="QB_ROW_851240" localSheetId="2" hidden="1">'Monthly Budget vs actual'!$E$72</definedName>
    <definedName name="QB_ROW_851240" localSheetId="5" hidden="1">'YTD Budget vs actual'!$E$77</definedName>
    <definedName name="QB_ROW_852230" localSheetId="6" hidden="1">Cashflow!#REF!</definedName>
    <definedName name="QB_ROW_85230" localSheetId="6" hidden="1">Cashflow!#REF!</definedName>
    <definedName name="QB_ROW_853230" localSheetId="6" hidden="1">Cashflow!#REF!</definedName>
    <definedName name="QB_ROW_856240" localSheetId="2" hidden="1">'Monthly Budget vs actual'!$E$38</definedName>
    <definedName name="QB_ROW_856240" localSheetId="5" hidden="1">'YTD Budget vs actual'!$E$41</definedName>
    <definedName name="QB_ROW_857230" localSheetId="6" hidden="1">Cashflow!#REF!</definedName>
    <definedName name="QB_ROW_858230" localSheetId="6" hidden="1">Cashflow!#REF!</definedName>
    <definedName name="QB_ROW_859230" localSheetId="1" hidden="1">'Balance Sheet'!$D$60</definedName>
    <definedName name="QB_ROW_859230" localSheetId="6" hidden="1">Cashflow!$D$18</definedName>
    <definedName name="QB_ROW_860230" localSheetId="6" hidden="1">Cashflow!#REF!</definedName>
    <definedName name="QB_ROW_861230" localSheetId="6" hidden="1">Cashflow!#REF!</definedName>
    <definedName name="QB_ROW_86230" localSheetId="6" hidden="1">Cashflow!$D$14</definedName>
    <definedName name="QB_ROW_86311" localSheetId="2" hidden="1">'Monthly Budget vs actual'!$B$18</definedName>
    <definedName name="QB_ROW_86311" localSheetId="3" hidden="1">'Monthly comparison'!$B$8</definedName>
    <definedName name="QB_ROW_86311" localSheetId="5" hidden="1">'YTD Budget vs actual'!$B$19</definedName>
    <definedName name="QB_ROW_86311" localSheetId="4" hidden="1">'YTD comparison'!$B$12</definedName>
    <definedName name="QB_ROW_86320" localSheetId="1" hidden="1">'Balance Sheet'!$C$36</definedName>
    <definedName name="QB_ROW_863230" localSheetId="6" hidden="1">Cashflow!#REF!</definedName>
    <definedName name="QB_ROW_864230" localSheetId="1" hidden="1">'Balance Sheet'!$D$62</definedName>
    <definedName name="QB_ROW_865230" localSheetId="6" hidden="1">Cashflow!#REF!</definedName>
    <definedName name="QB_ROW_866230" localSheetId="6" hidden="1">Cashflow!#REF!</definedName>
    <definedName name="QB_ROW_868230" localSheetId="1" hidden="1">'Balance Sheet'!$D$65</definedName>
    <definedName name="QB_ROW_868230" localSheetId="6" hidden="1">Cashflow!$D$20</definedName>
    <definedName name="QB_ROW_87021" localSheetId="4" hidden="1">'YTD comparison'!$C$9</definedName>
    <definedName name="QB_ROW_87321" localSheetId="4" hidden="1">'YTD comparison'!$C$11</definedName>
    <definedName name="QB_ROW_88230" localSheetId="1" hidden="1">'Balance Sheet'!$D$9</definedName>
    <definedName name="QB_ROW_88240" localSheetId="6" hidden="1">Cashflow!$E$6</definedName>
    <definedName name="QB_ROW_89240" localSheetId="1" hidden="1">'Balance Sheet'!$E$45</definedName>
    <definedName name="QB_ROW_89240" localSheetId="6" hidden="1">Cashflow!$E$9</definedName>
    <definedName name="QB_ROW_9021" localSheetId="1" hidden="1">'Balance Sheet'!$C$43</definedName>
    <definedName name="QB_ROW_91240" localSheetId="6" hidden="1">Cashflow!$E$10</definedName>
    <definedName name="QB_ROW_9321" localSheetId="1" hidden="1">'Balance Sheet'!$C$57</definedName>
    <definedName name="QB_ROW_93240" localSheetId="6" hidden="1">Cashflow!#REF!</definedName>
    <definedName name="QB_ROW_95230" localSheetId="1" hidden="1">'Balance Sheet'!$D$21</definedName>
    <definedName name="QB_ROW_99240" localSheetId="2" hidden="1">'Monthly Budget vs actual'!$E$5</definedName>
    <definedName name="QB_ROW_99240" localSheetId="5" hidden="1">'YTD Budget vs actual'!$E$6</definedName>
    <definedName name="QBCANSUPPORTUPDATE" localSheetId="1">TRUE</definedName>
    <definedName name="QBCANSUPPORTUPDATE" localSheetId="6">TRUE</definedName>
    <definedName name="QBCANSUPPORTUPDATE" localSheetId="2">TRUE</definedName>
    <definedName name="QBCANSUPPORTUPDATE" localSheetId="3">TRUE</definedName>
    <definedName name="QBCANSUPPORTUPDATE" localSheetId="5">TRUE</definedName>
    <definedName name="QBCANSUPPORTUPDATE" localSheetId="4">TRUE</definedName>
    <definedName name="QBCOMPANYFILENAME" localSheetId="1">"Q:\Habitat.QBW"</definedName>
    <definedName name="QBCOMPANYFILENAME" localSheetId="6">"Q:\Habitat.QBW"</definedName>
    <definedName name="QBCOMPANYFILENAME" localSheetId="2">"Q:\Habitat.QBW"</definedName>
    <definedName name="QBCOMPANYFILENAME" localSheetId="3">"Q:\Habitat.QBW"</definedName>
    <definedName name="QBCOMPANYFILENAME" localSheetId="5">"Q:\Habitat.QBW"</definedName>
    <definedName name="QBCOMPANYFILENAME" localSheetId="4">"Q:\Habitat.QBW"</definedName>
    <definedName name="QBENDDATE" localSheetId="1">20221231</definedName>
    <definedName name="QBENDDATE" localSheetId="6">20221231</definedName>
    <definedName name="QBENDDATE" localSheetId="2">20221231</definedName>
    <definedName name="QBENDDATE" localSheetId="3">20221231</definedName>
    <definedName name="QBENDDATE" localSheetId="5">20221231</definedName>
    <definedName name="QBENDDATE" localSheetId="4">20221231</definedName>
    <definedName name="QBHEADERSONSCREEN" localSheetId="1">FALSE</definedName>
    <definedName name="QBHEADERSONSCREEN" localSheetId="6">FALSE</definedName>
    <definedName name="QBHEADERSONSCREEN" localSheetId="2">FALSE</definedName>
    <definedName name="QBHEADERSONSCREEN" localSheetId="3">FALSE</definedName>
    <definedName name="QBHEADERSONSCREEN" localSheetId="5">FALSE</definedName>
    <definedName name="QBHEADERSONSCREEN" localSheetId="4">FALSE</definedName>
    <definedName name="QBMETADATASIZE" localSheetId="1">5924</definedName>
    <definedName name="QBMETADATASIZE" localSheetId="6">5924</definedName>
    <definedName name="QBMETADATASIZE" localSheetId="2">5924</definedName>
    <definedName name="QBMETADATASIZE" localSheetId="3">5924</definedName>
    <definedName name="QBMETADATASIZE" localSheetId="5">5924</definedName>
    <definedName name="QBMETADATASIZE" localSheetId="4">5924</definedName>
    <definedName name="QBPRESERVECOLOR" localSheetId="1">TRUE</definedName>
    <definedName name="QBPRESERVECOLOR" localSheetId="6">TRUE</definedName>
    <definedName name="QBPRESERVECOLOR" localSheetId="2">TRUE</definedName>
    <definedName name="QBPRESERVECOLOR" localSheetId="3">TRUE</definedName>
    <definedName name="QBPRESERVECOLOR" localSheetId="5">TRUE</definedName>
    <definedName name="QBPRESERVECOLOR" localSheetId="4">TRUE</definedName>
    <definedName name="QBPRESERVEFONT" localSheetId="1">TRUE</definedName>
    <definedName name="QBPRESERVEFONT" localSheetId="6">TRUE</definedName>
    <definedName name="QBPRESERVEFONT" localSheetId="2">TRUE</definedName>
    <definedName name="QBPRESERVEFONT" localSheetId="3">TRUE</definedName>
    <definedName name="QBPRESERVEFONT" localSheetId="5">TRUE</definedName>
    <definedName name="QBPRESERVEFONT" localSheetId="4">TRUE</definedName>
    <definedName name="QBPRESERVEROWHEIGHT" localSheetId="1">TRUE</definedName>
    <definedName name="QBPRESERVEROWHEIGHT" localSheetId="6">TRUE</definedName>
    <definedName name="QBPRESERVEROWHEIGHT" localSheetId="2">TRUE</definedName>
    <definedName name="QBPRESERVEROWHEIGHT" localSheetId="3">TRUE</definedName>
    <definedName name="QBPRESERVEROWHEIGHT" localSheetId="5">TRUE</definedName>
    <definedName name="QBPRESERVEROWHEIGHT" localSheetId="4">TRUE</definedName>
    <definedName name="QBPRESERVESPACE" localSheetId="1">TRUE</definedName>
    <definedName name="QBPRESERVESPACE" localSheetId="6">TRUE</definedName>
    <definedName name="QBPRESERVESPACE" localSheetId="2">TRUE</definedName>
    <definedName name="QBPRESERVESPACE" localSheetId="3">TRUE</definedName>
    <definedName name="QBPRESERVESPACE" localSheetId="5">TRUE</definedName>
    <definedName name="QBPRESERVESPACE" localSheetId="4">TRUE</definedName>
    <definedName name="QBREPORTCOLAXIS" localSheetId="1">0</definedName>
    <definedName name="QBREPORTCOLAXIS" localSheetId="6">0</definedName>
    <definedName name="QBREPORTCOLAXIS" localSheetId="2">0</definedName>
    <definedName name="QBREPORTCOLAXIS" localSheetId="3">0</definedName>
    <definedName name="QBREPORTCOLAXIS" localSheetId="5">0</definedName>
    <definedName name="QBREPORTCOLAXIS" localSheetId="4">0</definedName>
    <definedName name="QBREPORTCOMPANYID" localSheetId="1">"73ff819a7f1749cd89e247e5e9205a75"</definedName>
    <definedName name="QBREPORTCOMPANYID" localSheetId="6">"73ff819a7f1749cd89e247e5e9205a75"</definedName>
    <definedName name="QBREPORTCOMPANYID" localSheetId="2">"73ff819a7f1749cd89e247e5e9205a75"</definedName>
    <definedName name="QBREPORTCOMPANYID" localSheetId="3">"73ff819a7f1749cd89e247e5e9205a75"</definedName>
    <definedName name="QBREPORTCOMPANYID" localSheetId="5">"73ff819a7f1749cd89e247e5e9205a75"</definedName>
    <definedName name="QBREPORTCOMPANYID" localSheetId="4">"73ff819a7f1749cd89e247e5e9205a75"</definedName>
    <definedName name="QBREPORTCOMPARECOL_ANNUALBUDGET" localSheetId="1">FALSE</definedName>
    <definedName name="QBREPORTCOMPARECOL_ANNUALBUDGET" localSheetId="6">FALSE</definedName>
    <definedName name="QBREPORTCOMPARECOL_ANNUALBUDGET" localSheetId="2">FALSE</definedName>
    <definedName name="QBREPORTCOMPARECOL_ANNUALBUDGET" localSheetId="3">FALSE</definedName>
    <definedName name="QBREPORTCOMPARECOL_ANNUALBUDGET" localSheetId="5">FALSE</definedName>
    <definedName name="QBREPORTCOMPARECOL_ANNUALBUDGET" localSheetId="4">FALSE</definedName>
    <definedName name="QBREPORTCOMPARECOL_AVGCOGS" localSheetId="1">FALSE</definedName>
    <definedName name="QBREPORTCOMPARECOL_AVGCOGS" localSheetId="6">FALSE</definedName>
    <definedName name="QBREPORTCOMPARECOL_AVGCOGS" localSheetId="2">FALSE</definedName>
    <definedName name="QBREPORTCOMPARECOL_AVGCOGS" localSheetId="3">FALSE</definedName>
    <definedName name="QBREPORTCOMPARECOL_AVGCOGS" localSheetId="5">FALSE</definedName>
    <definedName name="QBREPORTCOMPARECOL_AVGCOGS" localSheetId="4">FALSE</definedName>
    <definedName name="QBREPORTCOMPARECOL_AVGPRICE" localSheetId="1">FALSE</definedName>
    <definedName name="QBREPORTCOMPARECOL_AVGPRICE" localSheetId="6">FALSE</definedName>
    <definedName name="QBREPORTCOMPARECOL_AVGPRICE" localSheetId="2">FALSE</definedName>
    <definedName name="QBREPORTCOMPARECOL_AVGPRICE" localSheetId="3">FALSE</definedName>
    <definedName name="QBREPORTCOMPARECOL_AVGPRICE" localSheetId="5">FALSE</definedName>
    <definedName name="QBREPORTCOMPARECOL_AVGPRICE" localSheetId="4">FALSE</definedName>
    <definedName name="QBREPORTCOMPARECOL_BUDDIFF" localSheetId="1">FALSE</definedName>
    <definedName name="QBREPORTCOMPARECOL_BUDDIFF" localSheetId="6">FALSE</definedName>
    <definedName name="QBREPORTCOMPARECOL_BUDDIFF" localSheetId="2">TRUE</definedName>
    <definedName name="QBREPORTCOMPARECOL_BUDDIFF" localSheetId="3">FALSE</definedName>
    <definedName name="QBREPORTCOMPARECOL_BUDDIFF" localSheetId="5">TRUE</definedName>
    <definedName name="QBREPORTCOMPARECOL_BUDDIFF" localSheetId="4">FALSE</definedName>
    <definedName name="QBREPORTCOMPARECOL_BUDGET" localSheetId="1">FALSE</definedName>
    <definedName name="QBREPORTCOMPARECOL_BUDGET" localSheetId="6">FALSE</definedName>
    <definedName name="QBREPORTCOMPARECOL_BUDGET" localSheetId="2">TRUE</definedName>
    <definedName name="QBREPORTCOMPARECOL_BUDGET" localSheetId="3">FALSE</definedName>
    <definedName name="QBREPORTCOMPARECOL_BUDGET" localSheetId="5">TRUE</definedName>
    <definedName name="QBREPORTCOMPARECOL_BUDGET" localSheetId="4">FALSE</definedName>
    <definedName name="QBREPORTCOMPARECOL_BUDPCT" localSheetId="1">FALSE</definedName>
    <definedName name="QBREPORTCOMPARECOL_BUDPCT" localSheetId="6">FALSE</definedName>
    <definedName name="QBREPORTCOMPARECOL_BUDPCT" localSheetId="2">FALSE</definedName>
    <definedName name="QBREPORTCOMPARECOL_BUDPCT" localSheetId="3">FALSE</definedName>
    <definedName name="QBREPORTCOMPARECOL_BUDPCT" localSheetId="5">FALSE</definedName>
    <definedName name="QBREPORTCOMPARECOL_BUDPCT" localSheetId="4">FALSE</definedName>
    <definedName name="QBREPORTCOMPARECOL_COGS" localSheetId="1">FALSE</definedName>
    <definedName name="QBREPORTCOMPARECOL_COGS" localSheetId="6">FALSE</definedName>
    <definedName name="QBREPORTCOMPARECOL_COGS" localSheetId="2">FALSE</definedName>
    <definedName name="QBREPORTCOMPARECOL_COGS" localSheetId="3">FALSE</definedName>
    <definedName name="QBREPORTCOMPARECOL_COGS" localSheetId="5">FALSE</definedName>
    <definedName name="QBREPORTCOMPARECOL_COGS" localSheetId="4">FALSE</definedName>
    <definedName name="QBREPORTCOMPARECOL_EXCLUDEAMOUNT" localSheetId="1">FALSE</definedName>
    <definedName name="QBREPORTCOMPARECOL_EXCLUDEAMOUNT" localSheetId="6">FALSE</definedName>
    <definedName name="QBREPORTCOMPARECOL_EXCLUDEAMOUNT" localSheetId="2">FALSE</definedName>
    <definedName name="QBREPORTCOMPARECOL_EXCLUDEAMOUNT" localSheetId="3">FALSE</definedName>
    <definedName name="QBREPORTCOMPARECOL_EXCLUDEAMOUNT" localSheetId="5">FALSE</definedName>
    <definedName name="QBREPORTCOMPARECOL_EXCLUDEAMOUNT" localSheetId="4">FALSE</definedName>
    <definedName name="QBREPORTCOMPARECOL_EXCLUDECURPERIOD" localSheetId="1">FALSE</definedName>
    <definedName name="QBREPORTCOMPARECOL_EXCLUDECURPERIOD" localSheetId="6">FALSE</definedName>
    <definedName name="QBREPORTCOMPARECOL_EXCLUDECURPERIOD" localSheetId="2">FALSE</definedName>
    <definedName name="QBREPORTCOMPARECOL_EXCLUDECURPERIOD" localSheetId="3">FALSE</definedName>
    <definedName name="QBREPORTCOMPARECOL_EXCLUDECURPERIOD" localSheetId="5">FALSE</definedName>
    <definedName name="QBREPORTCOMPARECOL_EXCLUDECURPERIOD" localSheetId="4">FALSE</definedName>
    <definedName name="QBREPORTCOMPARECOL_FORECAST" localSheetId="1">FALSE</definedName>
    <definedName name="QBREPORTCOMPARECOL_FORECAST" localSheetId="6">FALSE</definedName>
    <definedName name="QBREPORTCOMPARECOL_FORECAST" localSheetId="2">FALSE</definedName>
    <definedName name="QBREPORTCOMPARECOL_FORECAST" localSheetId="3">FALSE</definedName>
    <definedName name="QBREPORTCOMPARECOL_FORECAST" localSheetId="5">FALSE</definedName>
    <definedName name="QBREPORTCOMPARECOL_FORECAST" localSheetId="4">FALSE</definedName>
    <definedName name="QBREPORTCOMPARECOL_GROSSMARGIN" localSheetId="1">FALSE</definedName>
    <definedName name="QBREPORTCOMPARECOL_GROSSMARGIN" localSheetId="6">FALSE</definedName>
    <definedName name="QBREPORTCOMPARECOL_GROSSMARGIN" localSheetId="2">FALSE</definedName>
    <definedName name="QBREPORTCOMPARECOL_GROSSMARGIN" localSheetId="3">FALSE</definedName>
    <definedName name="QBREPORTCOMPARECOL_GROSSMARGIN" localSheetId="5">FALSE</definedName>
    <definedName name="QBREPORTCOMPARECOL_GROSSMARGIN" localSheetId="4">FALSE</definedName>
    <definedName name="QBREPORTCOMPARECOL_GROSSMARGINPCT" localSheetId="1">FALSE</definedName>
    <definedName name="QBREPORTCOMPARECOL_GROSSMARGINPCT" localSheetId="6">FALSE</definedName>
    <definedName name="QBREPORTCOMPARECOL_GROSSMARGINPCT" localSheetId="2">FALSE</definedName>
    <definedName name="QBREPORTCOMPARECOL_GROSSMARGINPCT" localSheetId="3">FALSE</definedName>
    <definedName name="QBREPORTCOMPARECOL_GROSSMARGINPCT" localSheetId="5">FALSE</definedName>
    <definedName name="QBREPORTCOMPARECOL_GROSSMARGINPCT" localSheetId="4">FALSE</definedName>
    <definedName name="QBREPORTCOMPARECOL_HOURS" localSheetId="1">FALSE</definedName>
    <definedName name="QBREPORTCOMPARECOL_HOURS" localSheetId="6">FALSE</definedName>
    <definedName name="QBREPORTCOMPARECOL_HOURS" localSheetId="2">FALSE</definedName>
    <definedName name="QBREPORTCOMPARECOL_HOURS" localSheetId="3">FALSE</definedName>
    <definedName name="QBREPORTCOMPARECOL_HOURS" localSheetId="5">FALSE</definedName>
    <definedName name="QBREPORTCOMPARECOL_HOURS" localSheetId="4">FALSE</definedName>
    <definedName name="QBREPORTCOMPARECOL_PCTCOL" localSheetId="1">FALSE</definedName>
    <definedName name="QBREPORTCOMPARECOL_PCTCOL" localSheetId="6">FALSE</definedName>
    <definedName name="QBREPORTCOMPARECOL_PCTCOL" localSheetId="2">FALSE</definedName>
    <definedName name="QBREPORTCOMPARECOL_PCTCOL" localSheetId="3">FALSE</definedName>
    <definedName name="QBREPORTCOMPARECOL_PCTCOL" localSheetId="5">FALSE</definedName>
    <definedName name="QBREPORTCOMPARECOL_PCTCOL" localSheetId="4">FALSE</definedName>
    <definedName name="QBREPORTCOMPARECOL_PCTEXPENSE" localSheetId="1">FALSE</definedName>
    <definedName name="QBREPORTCOMPARECOL_PCTEXPENSE" localSheetId="6">FALSE</definedName>
    <definedName name="QBREPORTCOMPARECOL_PCTEXPENSE" localSheetId="2">FALSE</definedName>
    <definedName name="QBREPORTCOMPARECOL_PCTEXPENSE" localSheetId="3">FALSE</definedName>
    <definedName name="QBREPORTCOMPARECOL_PCTEXPENSE" localSheetId="5">FALSE</definedName>
    <definedName name="QBREPORTCOMPARECOL_PCTEXPENSE" localSheetId="4">FALSE</definedName>
    <definedName name="QBREPORTCOMPARECOL_PCTINCOME" localSheetId="1">FALSE</definedName>
    <definedName name="QBREPORTCOMPARECOL_PCTINCOME" localSheetId="6">FALSE</definedName>
    <definedName name="QBREPORTCOMPARECOL_PCTINCOME" localSheetId="2">FALSE</definedName>
    <definedName name="QBREPORTCOMPARECOL_PCTINCOME" localSheetId="3">FALSE</definedName>
    <definedName name="QBREPORTCOMPARECOL_PCTINCOME" localSheetId="5">FALSE</definedName>
    <definedName name="QBREPORTCOMPARECOL_PCTINCOME" localSheetId="4">FALSE</definedName>
    <definedName name="QBREPORTCOMPARECOL_PCTOFSALES" localSheetId="1">FALSE</definedName>
    <definedName name="QBREPORTCOMPARECOL_PCTOFSALES" localSheetId="6">FALSE</definedName>
    <definedName name="QBREPORTCOMPARECOL_PCTOFSALES" localSheetId="2">FALSE</definedName>
    <definedName name="QBREPORTCOMPARECOL_PCTOFSALES" localSheetId="3">FALSE</definedName>
    <definedName name="QBREPORTCOMPARECOL_PCTOFSALES" localSheetId="5">FALSE</definedName>
    <definedName name="QBREPORTCOMPARECOL_PCTOFSALES" localSheetId="4">FALSE</definedName>
    <definedName name="QBREPORTCOMPARECOL_PCTROW" localSheetId="1">FALSE</definedName>
    <definedName name="QBREPORTCOMPARECOL_PCTROW" localSheetId="6">FALSE</definedName>
    <definedName name="QBREPORTCOMPARECOL_PCTROW" localSheetId="2">FALSE</definedName>
    <definedName name="QBREPORTCOMPARECOL_PCTROW" localSheetId="3">FALSE</definedName>
    <definedName name="QBREPORTCOMPARECOL_PCTROW" localSheetId="5">FALSE</definedName>
    <definedName name="QBREPORTCOMPARECOL_PCTROW" localSheetId="4">FALSE</definedName>
    <definedName name="QBREPORTCOMPARECOL_PPDIFF" localSheetId="1">FALSE</definedName>
    <definedName name="QBREPORTCOMPARECOL_PPDIFF" localSheetId="6">FALSE</definedName>
    <definedName name="QBREPORTCOMPARECOL_PPDIFF" localSheetId="2">FALSE</definedName>
    <definedName name="QBREPORTCOMPARECOL_PPDIFF" localSheetId="3">FALSE</definedName>
    <definedName name="QBREPORTCOMPARECOL_PPDIFF" localSheetId="5">FALSE</definedName>
    <definedName name="QBREPORTCOMPARECOL_PPDIFF" localSheetId="4">FALSE</definedName>
    <definedName name="QBREPORTCOMPARECOL_PPPCT" localSheetId="1">FALSE</definedName>
    <definedName name="QBREPORTCOMPARECOL_PPPCT" localSheetId="6">FALSE</definedName>
    <definedName name="QBREPORTCOMPARECOL_PPPCT" localSheetId="2">FALSE</definedName>
    <definedName name="QBREPORTCOMPARECOL_PPPCT" localSheetId="3">FALSE</definedName>
    <definedName name="QBREPORTCOMPARECOL_PPPCT" localSheetId="5">FALSE</definedName>
    <definedName name="QBREPORTCOMPARECOL_PPPCT" localSheetId="4">FALSE</definedName>
    <definedName name="QBREPORTCOMPARECOL_PREVPERIOD" localSheetId="1">FALSE</definedName>
    <definedName name="QBREPORTCOMPARECOL_PREVPERIOD" localSheetId="6">FALSE</definedName>
    <definedName name="QBREPORTCOMPARECOL_PREVPERIOD" localSheetId="2">FALSE</definedName>
    <definedName name="QBREPORTCOMPARECOL_PREVPERIOD" localSheetId="3">FALSE</definedName>
    <definedName name="QBREPORTCOMPARECOL_PREVPERIOD" localSheetId="5">FALSE</definedName>
    <definedName name="QBREPORTCOMPARECOL_PREVPERIOD" localSheetId="4">FALSE</definedName>
    <definedName name="QBREPORTCOMPARECOL_PREVYEAR" localSheetId="1">TRUE</definedName>
    <definedName name="QBREPORTCOMPARECOL_PREVYEAR" localSheetId="6">FALSE</definedName>
    <definedName name="QBREPORTCOMPARECOL_PREVYEAR" localSheetId="2">FALSE</definedName>
    <definedName name="QBREPORTCOMPARECOL_PREVYEAR" localSheetId="3">TRUE</definedName>
    <definedName name="QBREPORTCOMPARECOL_PREVYEAR" localSheetId="5">FALSE</definedName>
    <definedName name="QBREPORTCOMPARECOL_PREVYEAR" localSheetId="4">TRUE</definedName>
    <definedName name="QBREPORTCOMPARECOL_PYDIFF" localSheetId="1">TRUE</definedName>
    <definedName name="QBREPORTCOMPARECOL_PYDIFF" localSheetId="6">FALSE</definedName>
    <definedName name="QBREPORTCOMPARECOL_PYDIFF" localSheetId="2">FALSE</definedName>
    <definedName name="QBREPORTCOMPARECOL_PYDIFF" localSheetId="3">TRUE</definedName>
    <definedName name="QBREPORTCOMPARECOL_PYDIFF" localSheetId="5">FALSE</definedName>
    <definedName name="QBREPORTCOMPARECOL_PYDIFF" localSheetId="4">TRUE</definedName>
    <definedName name="QBREPORTCOMPARECOL_PYPCT" localSheetId="1">FALSE</definedName>
    <definedName name="QBREPORTCOMPARECOL_PYPCT" localSheetId="6">FALSE</definedName>
    <definedName name="QBREPORTCOMPARECOL_PYPCT" localSheetId="2">FALSE</definedName>
    <definedName name="QBREPORTCOMPARECOL_PYPCT" localSheetId="3">FALSE</definedName>
    <definedName name="QBREPORTCOMPARECOL_PYPCT" localSheetId="5">FALSE</definedName>
    <definedName name="QBREPORTCOMPARECOL_PYPCT" localSheetId="4">FALSE</definedName>
    <definedName name="QBREPORTCOMPARECOL_QTY" localSheetId="1">FALSE</definedName>
    <definedName name="QBREPORTCOMPARECOL_QTY" localSheetId="6">FALSE</definedName>
    <definedName name="QBREPORTCOMPARECOL_QTY" localSheetId="2">FALSE</definedName>
    <definedName name="QBREPORTCOMPARECOL_QTY" localSheetId="3">FALSE</definedName>
    <definedName name="QBREPORTCOMPARECOL_QTY" localSheetId="5">FALSE</definedName>
    <definedName name="QBREPORTCOMPARECOL_QTY" localSheetId="4">FALSE</definedName>
    <definedName name="QBREPORTCOMPARECOL_RATE" localSheetId="1">FALSE</definedName>
    <definedName name="QBREPORTCOMPARECOL_RATE" localSheetId="6">FALSE</definedName>
    <definedName name="QBREPORTCOMPARECOL_RATE" localSheetId="2">FALSE</definedName>
    <definedName name="QBREPORTCOMPARECOL_RATE" localSheetId="3">FALSE</definedName>
    <definedName name="QBREPORTCOMPARECOL_RATE" localSheetId="5">FALSE</definedName>
    <definedName name="QBREPORTCOMPARECOL_RATE" localSheetId="4">FALSE</definedName>
    <definedName name="QBREPORTCOMPARECOL_TRIPBILLEDMILES" localSheetId="1">FALSE</definedName>
    <definedName name="QBREPORTCOMPARECOL_TRIPBILLEDMILES" localSheetId="6">FALSE</definedName>
    <definedName name="QBREPORTCOMPARECOL_TRIPBILLEDMILES" localSheetId="2">FALSE</definedName>
    <definedName name="QBREPORTCOMPARECOL_TRIPBILLEDMILES" localSheetId="3">FALSE</definedName>
    <definedName name="QBREPORTCOMPARECOL_TRIPBILLEDMILES" localSheetId="5">FALSE</definedName>
    <definedName name="QBREPORTCOMPARECOL_TRIPBILLEDMILES" localSheetId="4">FALSE</definedName>
    <definedName name="QBREPORTCOMPARECOL_TRIPBILLINGAMOUNT" localSheetId="1">FALSE</definedName>
    <definedName name="QBREPORTCOMPARECOL_TRIPBILLINGAMOUNT" localSheetId="6">FALSE</definedName>
    <definedName name="QBREPORTCOMPARECOL_TRIPBILLINGAMOUNT" localSheetId="2">FALSE</definedName>
    <definedName name="QBREPORTCOMPARECOL_TRIPBILLINGAMOUNT" localSheetId="3">FALSE</definedName>
    <definedName name="QBREPORTCOMPARECOL_TRIPBILLINGAMOUNT" localSheetId="5">FALSE</definedName>
    <definedName name="QBREPORTCOMPARECOL_TRIPBILLINGAMOUNT" localSheetId="4">FALSE</definedName>
    <definedName name="QBREPORTCOMPARECOL_TRIPMILES" localSheetId="1">FALSE</definedName>
    <definedName name="QBREPORTCOMPARECOL_TRIPMILES" localSheetId="6">FALSE</definedName>
    <definedName name="QBREPORTCOMPARECOL_TRIPMILES" localSheetId="2">FALSE</definedName>
    <definedName name="QBREPORTCOMPARECOL_TRIPMILES" localSheetId="3">FALSE</definedName>
    <definedName name="QBREPORTCOMPARECOL_TRIPMILES" localSheetId="5">FALSE</definedName>
    <definedName name="QBREPORTCOMPARECOL_TRIPMILES" localSheetId="4">FALSE</definedName>
    <definedName name="QBREPORTCOMPARECOL_TRIPNOTBILLABLEMILES" localSheetId="1">FALSE</definedName>
    <definedName name="QBREPORTCOMPARECOL_TRIPNOTBILLABLEMILES" localSheetId="6">FALSE</definedName>
    <definedName name="QBREPORTCOMPARECOL_TRIPNOTBILLABLEMILES" localSheetId="2">FALSE</definedName>
    <definedName name="QBREPORTCOMPARECOL_TRIPNOTBILLABLEMILES" localSheetId="3">FALSE</definedName>
    <definedName name="QBREPORTCOMPARECOL_TRIPNOTBILLABLEMILES" localSheetId="5">FALSE</definedName>
    <definedName name="QBREPORTCOMPARECOL_TRIPNOTBILLABLEMILES" localSheetId="4">FALSE</definedName>
    <definedName name="QBREPORTCOMPARECOL_TRIPTAXDEDUCTIBLEAMOUNT" localSheetId="1">FALSE</definedName>
    <definedName name="QBREPORTCOMPARECOL_TRIPTAXDEDUCTIBLEAMOUNT" localSheetId="6">FALSE</definedName>
    <definedName name="QBREPORTCOMPARECOL_TRIPTAXDEDUCTIBLEAMOUNT" localSheetId="2">FALSE</definedName>
    <definedName name="QBREPORTCOMPARECOL_TRIPTAXDEDUCTIBLEAMOUNT" localSheetId="3">FALSE</definedName>
    <definedName name="QBREPORTCOMPARECOL_TRIPTAXDEDUCTIBLEAMOUNT" localSheetId="5">FALSE</definedName>
    <definedName name="QBREPORTCOMPARECOL_TRIPTAXDEDUCTIBLEAMOUNT" localSheetId="4">FALSE</definedName>
    <definedName name="QBREPORTCOMPARECOL_TRIPUNBILLEDMILES" localSheetId="1">FALSE</definedName>
    <definedName name="QBREPORTCOMPARECOL_TRIPUNBILLEDMILES" localSheetId="6">FALSE</definedName>
    <definedName name="QBREPORTCOMPARECOL_TRIPUNBILLEDMILES" localSheetId="2">FALSE</definedName>
    <definedName name="QBREPORTCOMPARECOL_TRIPUNBILLEDMILES" localSheetId="3">FALSE</definedName>
    <definedName name="QBREPORTCOMPARECOL_TRIPUNBILLEDMILES" localSheetId="5">FALSE</definedName>
    <definedName name="QBREPORTCOMPARECOL_TRIPUNBILLEDMILES" localSheetId="4">FALSE</definedName>
    <definedName name="QBREPORTCOMPARECOL_YTD" localSheetId="1">FALSE</definedName>
    <definedName name="QBREPORTCOMPARECOL_YTD" localSheetId="6">FALSE</definedName>
    <definedName name="QBREPORTCOMPARECOL_YTD" localSheetId="2">FALSE</definedName>
    <definedName name="QBREPORTCOMPARECOL_YTD" localSheetId="3">FALSE</definedName>
    <definedName name="QBREPORTCOMPARECOL_YTD" localSheetId="5">FALSE</definedName>
    <definedName name="QBREPORTCOMPARECOL_YTD" localSheetId="4">FALSE</definedName>
    <definedName name="QBREPORTCOMPARECOL_YTDBUDGET" localSheetId="1">FALSE</definedName>
    <definedName name="QBREPORTCOMPARECOL_YTDBUDGET" localSheetId="6">FALSE</definedName>
    <definedName name="QBREPORTCOMPARECOL_YTDBUDGET" localSheetId="2">FALSE</definedName>
    <definedName name="QBREPORTCOMPARECOL_YTDBUDGET" localSheetId="3">FALSE</definedName>
    <definedName name="QBREPORTCOMPARECOL_YTDBUDGET" localSheetId="5">FALSE</definedName>
    <definedName name="QBREPORTCOMPARECOL_YTDBUDGET" localSheetId="4">FALSE</definedName>
    <definedName name="QBREPORTCOMPARECOL_YTDPCT" localSheetId="1">FALSE</definedName>
    <definedName name="QBREPORTCOMPARECOL_YTDPCT" localSheetId="6">FALSE</definedName>
    <definedName name="QBREPORTCOMPARECOL_YTDPCT" localSheetId="2">FALSE</definedName>
    <definedName name="QBREPORTCOMPARECOL_YTDPCT" localSheetId="3">FALSE</definedName>
    <definedName name="QBREPORTCOMPARECOL_YTDPCT" localSheetId="5">FALSE</definedName>
    <definedName name="QBREPORTCOMPARECOL_YTDPCT" localSheetId="4">FALSE</definedName>
    <definedName name="QBREPORTROWAXIS" localSheetId="1">9</definedName>
    <definedName name="QBREPORTROWAXIS" localSheetId="6">77</definedName>
    <definedName name="QBREPORTROWAXIS" localSheetId="2">11</definedName>
    <definedName name="QBREPORTROWAXIS" localSheetId="3">11</definedName>
    <definedName name="QBREPORTROWAXIS" localSheetId="5">11</definedName>
    <definedName name="QBREPORTROWAXIS" localSheetId="4">11</definedName>
    <definedName name="QBREPORTSUBCOLAXIS" localSheetId="1">24</definedName>
    <definedName name="QBREPORTSUBCOLAXIS" localSheetId="6">0</definedName>
    <definedName name="QBREPORTSUBCOLAXIS" localSheetId="2">24</definedName>
    <definedName name="QBREPORTSUBCOLAXIS" localSheetId="3">24</definedName>
    <definedName name="QBREPORTSUBCOLAXIS" localSheetId="5">24</definedName>
    <definedName name="QBREPORTSUBCOLAXIS" localSheetId="4">24</definedName>
    <definedName name="QBREPORTTYPE" localSheetId="1">6</definedName>
    <definedName name="QBREPORTTYPE" localSheetId="6">238</definedName>
    <definedName name="QBREPORTTYPE" localSheetId="2">288</definedName>
    <definedName name="QBREPORTTYPE" localSheetId="3">1</definedName>
    <definedName name="QBREPORTTYPE" localSheetId="5">288</definedName>
    <definedName name="QBREPORTTYPE" localSheetId="4">1</definedName>
    <definedName name="QBROWHEADERS" localSheetId="1">5</definedName>
    <definedName name="QBROWHEADERS" localSheetId="6">5</definedName>
    <definedName name="QBROWHEADERS" localSheetId="2">5</definedName>
    <definedName name="QBROWHEADERS" localSheetId="3">4</definedName>
    <definedName name="QBROWHEADERS" localSheetId="5">5</definedName>
    <definedName name="QBROWHEADERS" localSheetId="4">4</definedName>
    <definedName name="QBSTARTDATE" localSheetId="1">20221201</definedName>
    <definedName name="QBSTARTDATE" localSheetId="6">20221201</definedName>
    <definedName name="QBSTARTDATE" localSheetId="2">20221201</definedName>
    <definedName name="QBSTARTDATE" localSheetId="3">20221201</definedName>
    <definedName name="QBSTARTDATE" localSheetId="5">20220701</definedName>
    <definedName name="QBSTARTDATE" localSheetId="4">20220701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8" i="13" l="1"/>
  <c r="G19" i="15"/>
  <c r="F52" i="15"/>
  <c r="F51" i="15"/>
  <c r="F50" i="15"/>
  <c r="F49" i="15"/>
  <c r="F48" i="15"/>
  <c r="F47" i="15"/>
  <c r="G47" i="15" s="1"/>
  <c r="D52" i="15"/>
  <c r="D51" i="15"/>
  <c r="D50" i="15"/>
  <c r="G50" i="15" s="1"/>
  <c r="D49" i="15"/>
  <c r="G49" i="15" s="1"/>
  <c r="D48" i="15"/>
  <c r="D47" i="15"/>
  <c r="F38" i="15"/>
  <c r="F37" i="15"/>
  <c r="F36" i="15"/>
  <c r="F35" i="15"/>
  <c r="F34" i="15"/>
  <c r="F33" i="15"/>
  <c r="G33" i="15" s="1"/>
  <c r="D36" i="15"/>
  <c r="D37" i="15"/>
  <c r="D33" i="15"/>
  <c r="F21" i="15"/>
  <c r="F20" i="15"/>
  <c r="G20" i="15" s="1"/>
  <c r="F19" i="15"/>
  <c r="F18" i="15"/>
  <c r="F17" i="15"/>
  <c r="F16" i="15"/>
  <c r="G16" i="15" s="1"/>
  <c r="D21" i="15"/>
  <c r="G21" i="15" s="1"/>
  <c r="J100" i="13"/>
  <c r="H100" i="13"/>
  <c r="F100" i="13"/>
  <c r="D20" i="15"/>
  <c r="D19" i="15"/>
  <c r="D18" i="15"/>
  <c r="G18" i="15" s="1"/>
  <c r="D17" i="15"/>
  <c r="G17" i="15" s="1"/>
  <c r="D16" i="15"/>
  <c r="G11" i="15"/>
  <c r="G12" i="15" s="1"/>
  <c r="G6" i="15"/>
  <c r="G5" i="15"/>
  <c r="I20" i="11"/>
  <c r="G20" i="11"/>
  <c r="E20" i="11"/>
  <c r="I24" i="9"/>
  <c r="G24" i="9"/>
  <c r="E24" i="9"/>
  <c r="J98" i="13"/>
  <c r="H98" i="13"/>
  <c r="F98" i="13"/>
  <c r="J97" i="13"/>
  <c r="H97" i="13"/>
  <c r="F97" i="13"/>
  <c r="J96" i="13"/>
  <c r="H96" i="13"/>
  <c r="F96" i="13"/>
  <c r="J95" i="13"/>
  <c r="J94" i="13"/>
  <c r="J93" i="13"/>
  <c r="J92" i="13"/>
  <c r="J91" i="13"/>
  <c r="J90" i="13"/>
  <c r="J89" i="13"/>
  <c r="J88" i="13"/>
  <c r="J87" i="13"/>
  <c r="J86" i="13"/>
  <c r="J85" i="13"/>
  <c r="J84" i="13"/>
  <c r="J83" i="13"/>
  <c r="J82" i="13"/>
  <c r="J81" i="13"/>
  <c r="J79" i="13"/>
  <c r="H79" i="13"/>
  <c r="F79" i="13"/>
  <c r="J78" i="13"/>
  <c r="J77" i="13"/>
  <c r="J76" i="13"/>
  <c r="J75" i="13"/>
  <c r="J73" i="13"/>
  <c r="H73" i="13"/>
  <c r="F73" i="13"/>
  <c r="J72" i="13"/>
  <c r="J71" i="13"/>
  <c r="J70" i="13"/>
  <c r="J69" i="13"/>
  <c r="J68" i="13"/>
  <c r="J67" i="13"/>
  <c r="J66" i="13"/>
  <c r="J65" i="13"/>
  <c r="J64" i="13"/>
  <c r="J62" i="13"/>
  <c r="H62" i="13"/>
  <c r="F62" i="13"/>
  <c r="J61" i="13"/>
  <c r="J60" i="13"/>
  <c r="J59" i="13"/>
  <c r="J58" i="13"/>
  <c r="J57" i="13"/>
  <c r="J56" i="13"/>
  <c r="J55" i="13"/>
  <c r="J54" i="13"/>
  <c r="J53" i="13"/>
  <c r="J52" i="13"/>
  <c r="J51" i="13"/>
  <c r="J50" i="13"/>
  <c r="J49" i="13"/>
  <c r="J48" i="13"/>
  <c r="J47" i="13"/>
  <c r="J46" i="13"/>
  <c r="J44" i="13"/>
  <c r="H44" i="13"/>
  <c r="F44" i="13"/>
  <c r="J43" i="13"/>
  <c r="J42" i="13"/>
  <c r="J41" i="13"/>
  <c r="J40" i="13"/>
  <c r="J39" i="13"/>
  <c r="J38" i="13"/>
  <c r="J37" i="13"/>
  <c r="J36" i="13"/>
  <c r="J34" i="13"/>
  <c r="H34" i="13"/>
  <c r="F34" i="13"/>
  <c r="J33" i="13"/>
  <c r="J32" i="13"/>
  <c r="J31" i="13"/>
  <c r="J30" i="13"/>
  <c r="J29" i="13"/>
  <c r="J27" i="13"/>
  <c r="J25" i="13"/>
  <c r="H25" i="13"/>
  <c r="F25" i="13"/>
  <c r="J24" i="13"/>
  <c r="J23" i="13"/>
  <c r="J22" i="13"/>
  <c r="J21" i="13"/>
  <c r="J18" i="13"/>
  <c r="H18" i="13"/>
  <c r="F18" i="13"/>
  <c r="J17" i="13"/>
  <c r="H17" i="13"/>
  <c r="F17" i="13"/>
  <c r="J16" i="13"/>
  <c r="J15" i="13"/>
  <c r="H15" i="13"/>
  <c r="F15" i="13"/>
  <c r="J14" i="13"/>
  <c r="J13" i="13"/>
  <c r="J12" i="13"/>
  <c r="J10" i="13"/>
  <c r="H10" i="13"/>
  <c r="F10" i="13"/>
  <c r="J9" i="13"/>
  <c r="J8" i="13"/>
  <c r="J7" i="13"/>
  <c r="J6" i="13"/>
  <c r="J5" i="13"/>
  <c r="I18" i="11"/>
  <c r="G18" i="11"/>
  <c r="E18" i="11"/>
  <c r="I17" i="11"/>
  <c r="G17" i="11"/>
  <c r="E17" i="11"/>
  <c r="I16" i="11"/>
  <c r="I15" i="11"/>
  <c r="I14" i="11"/>
  <c r="I13" i="11"/>
  <c r="I12" i="11"/>
  <c r="I11" i="11"/>
  <c r="I10" i="11"/>
  <c r="I8" i="11"/>
  <c r="G8" i="11"/>
  <c r="E8" i="11"/>
  <c r="I7" i="11"/>
  <c r="G7" i="11"/>
  <c r="E7" i="11"/>
  <c r="I6" i="11"/>
  <c r="I5" i="11"/>
  <c r="I4" i="11"/>
  <c r="I22" i="9"/>
  <c r="G22" i="9"/>
  <c r="E22" i="9"/>
  <c r="I21" i="9"/>
  <c r="G21" i="9"/>
  <c r="E21" i="9"/>
  <c r="I20" i="9"/>
  <c r="I19" i="9"/>
  <c r="I18" i="9"/>
  <c r="I17" i="9"/>
  <c r="I16" i="9"/>
  <c r="I15" i="9"/>
  <c r="I14" i="9"/>
  <c r="I12" i="9"/>
  <c r="G12" i="9"/>
  <c r="E12" i="9"/>
  <c r="I11" i="9"/>
  <c r="G11" i="9"/>
  <c r="E11" i="9"/>
  <c r="I10" i="9"/>
  <c r="I8" i="9"/>
  <c r="G8" i="9"/>
  <c r="E8" i="9"/>
  <c r="I7" i="9"/>
  <c r="I6" i="9"/>
  <c r="I5" i="9"/>
  <c r="I4" i="9"/>
  <c r="J76" i="5"/>
  <c r="H76" i="5"/>
  <c r="F76" i="5"/>
  <c r="J75" i="5"/>
  <c r="H75" i="5"/>
  <c r="F75" i="5"/>
  <c r="J74" i="5"/>
  <c r="J73" i="5"/>
  <c r="J71" i="5"/>
  <c r="H71" i="5"/>
  <c r="F71" i="5"/>
  <c r="J70" i="5"/>
  <c r="H70" i="5"/>
  <c r="F70" i="5"/>
  <c r="J69" i="5"/>
  <c r="J68" i="5"/>
  <c r="J67" i="5"/>
  <c r="J66" i="5"/>
  <c r="J65" i="5"/>
  <c r="J64" i="5"/>
  <c r="J63" i="5"/>
  <c r="J62" i="5"/>
  <c r="J61" i="5"/>
  <c r="J60" i="5"/>
  <c r="J59" i="5"/>
  <c r="J57" i="5"/>
  <c r="H57" i="5"/>
  <c r="F57" i="5"/>
  <c r="J56" i="5"/>
  <c r="H56" i="5"/>
  <c r="F56" i="5"/>
  <c r="J55" i="5"/>
  <c r="J54" i="5"/>
  <c r="J53" i="5"/>
  <c r="J52" i="5"/>
  <c r="J51" i="5"/>
  <c r="J50" i="5"/>
  <c r="J49" i="5"/>
  <c r="J48" i="5"/>
  <c r="J46" i="5"/>
  <c r="H46" i="5"/>
  <c r="F46" i="5"/>
  <c r="J45" i="5"/>
  <c r="J40" i="5"/>
  <c r="H40" i="5"/>
  <c r="F40" i="5"/>
  <c r="J39" i="5"/>
  <c r="H39" i="5"/>
  <c r="F39" i="5"/>
  <c r="J38" i="5"/>
  <c r="J37" i="5"/>
  <c r="J36" i="5"/>
  <c r="J34" i="5"/>
  <c r="H34" i="5"/>
  <c r="F34" i="5"/>
  <c r="J33" i="5"/>
  <c r="J32" i="5"/>
  <c r="J31" i="5"/>
  <c r="J30" i="5"/>
  <c r="J29" i="5"/>
  <c r="J28" i="5"/>
  <c r="J27" i="5"/>
  <c r="J26" i="5"/>
  <c r="J25" i="5"/>
  <c r="J23" i="5"/>
  <c r="H23" i="5"/>
  <c r="F23" i="5"/>
  <c r="J22" i="5"/>
  <c r="H22" i="5"/>
  <c r="F22" i="5"/>
  <c r="J21" i="5"/>
  <c r="J20" i="5"/>
  <c r="J19" i="5"/>
  <c r="J18" i="5"/>
  <c r="J17" i="5"/>
  <c r="J16" i="5"/>
  <c r="J15" i="5"/>
  <c r="J14" i="5"/>
  <c r="J13" i="5"/>
  <c r="J12" i="5"/>
  <c r="J10" i="5"/>
  <c r="H10" i="5"/>
  <c r="F10" i="5"/>
  <c r="J9" i="5"/>
  <c r="J7" i="5"/>
  <c r="H7" i="5"/>
  <c r="F7" i="5"/>
  <c r="J6" i="5"/>
  <c r="J104" i="3"/>
  <c r="H104" i="3"/>
  <c r="F104" i="3"/>
  <c r="J103" i="3"/>
  <c r="H103" i="3"/>
  <c r="F103" i="3"/>
  <c r="J102" i="3"/>
  <c r="H102" i="3"/>
  <c r="F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4" i="3"/>
  <c r="H84" i="3"/>
  <c r="F84" i="3"/>
  <c r="J83" i="3"/>
  <c r="J82" i="3"/>
  <c r="J81" i="3"/>
  <c r="J80" i="3"/>
  <c r="J78" i="3"/>
  <c r="H78" i="3"/>
  <c r="F78" i="3"/>
  <c r="J77" i="3"/>
  <c r="J76" i="3"/>
  <c r="J75" i="3"/>
  <c r="J74" i="3"/>
  <c r="J73" i="3"/>
  <c r="J72" i="3"/>
  <c r="J71" i="3"/>
  <c r="J70" i="3"/>
  <c r="J69" i="3"/>
  <c r="J68" i="3"/>
  <c r="J66" i="3"/>
  <c r="H66" i="3"/>
  <c r="F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7" i="3"/>
  <c r="H47" i="3"/>
  <c r="F47" i="3"/>
  <c r="J46" i="3"/>
  <c r="J45" i="3"/>
  <c r="J44" i="3"/>
  <c r="J43" i="3"/>
  <c r="J42" i="3"/>
  <c r="J41" i="3"/>
  <c r="J40" i="3"/>
  <c r="J39" i="3"/>
  <c r="J37" i="3"/>
  <c r="H37" i="3"/>
  <c r="F37" i="3"/>
  <c r="J36" i="3"/>
  <c r="J35" i="3"/>
  <c r="J34" i="3"/>
  <c r="J33" i="3"/>
  <c r="J32" i="3"/>
  <c r="J31" i="3"/>
  <c r="J30" i="3"/>
  <c r="J29" i="3"/>
  <c r="J28" i="3"/>
  <c r="J26" i="3"/>
  <c r="H26" i="3"/>
  <c r="F26" i="3"/>
  <c r="J25" i="3"/>
  <c r="J24" i="3"/>
  <c r="J23" i="3"/>
  <c r="J22" i="3"/>
  <c r="J19" i="3"/>
  <c r="H19" i="3"/>
  <c r="F19" i="3"/>
  <c r="J18" i="3"/>
  <c r="H18" i="3"/>
  <c r="F18" i="3"/>
  <c r="J17" i="3"/>
  <c r="J16" i="3"/>
  <c r="H16" i="3"/>
  <c r="F16" i="3"/>
  <c r="J15" i="3"/>
  <c r="J14" i="3"/>
  <c r="J13" i="3"/>
  <c r="J11" i="3"/>
  <c r="H11" i="3"/>
  <c r="F11" i="3"/>
  <c r="J10" i="3"/>
  <c r="J9" i="3"/>
  <c r="J8" i="3"/>
  <c r="J7" i="3"/>
  <c r="J6" i="3"/>
  <c r="J4" i="3"/>
  <c r="F22" i="1"/>
  <c r="F15" i="1"/>
  <c r="F12" i="1"/>
  <c r="G37" i="15" l="1"/>
  <c r="G10" i="15"/>
  <c r="G34" i="15"/>
  <c r="D35" i="15"/>
  <c r="G35" i="15"/>
  <c r="G51" i="15"/>
  <c r="D38" i="15"/>
  <c r="G38" i="15" s="1"/>
  <c r="D34" i="15"/>
  <c r="G36" i="15"/>
  <c r="G48" i="15"/>
  <c r="G52" i="15"/>
  <c r="F23" i="1"/>
  <c r="F25" i="1" s="1"/>
</calcChain>
</file>

<file path=xl/sharedStrings.xml><?xml version="1.0" encoding="utf-8"?>
<sst xmlns="http://schemas.openxmlformats.org/spreadsheetml/2006/main" count="463" uniqueCount="252">
  <si>
    <t>Dec 22</t>
  </si>
  <si>
    <t>OPERATING ACTIVITIES</t>
  </si>
  <si>
    <t>Net Income</t>
  </si>
  <si>
    <t>Adjustments to reconcile Net Income</t>
  </si>
  <si>
    <t>to net cash provided by operations:</t>
  </si>
  <si>
    <t>1202 · *Accounts Receivable</t>
  </si>
  <si>
    <t>1201 · Construction in Progress</t>
  </si>
  <si>
    <t>1205 · Other Receivable</t>
  </si>
  <si>
    <t>2100 · Accounts Payable</t>
  </si>
  <si>
    <t>2609 · WPCOG 400,000 Loan</t>
  </si>
  <si>
    <t>Net cash provided by Operating Activities</t>
  </si>
  <si>
    <t>INVESTING ACTIVITIES</t>
  </si>
  <si>
    <t>1407 · Buildings</t>
  </si>
  <si>
    <t>1600 · Mortgages Receivable</t>
  </si>
  <si>
    <t>Net cash provided by Investing Activities</t>
  </si>
  <si>
    <t>FINANCING ACTIVITIES</t>
  </si>
  <si>
    <t>2400 · Note Payable HHI 2014</t>
  </si>
  <si>
    <t>2402 · Note payable BB&amp;T</t>
  </si>
  <si>
    <t>2602 · Note payble Peoples Bank</t>
  </si>
  <si>
    <t>2604 · Note Payable Peoples-3rd Ave</t>
  </si>
  <si>
    <t>2606 · NP-City of Hickory - roof loan</t>
  </si>
  <si>
    <t>Net cash provided by Financing Activities</t>
  </si>
  <si>
    <t>Net cash increase for period</t>
  </si>
  <si>
    <t>Cash at beginning of period</t>
  </si>
  <si>
    <t>Cash at end of period</t>
  </si>
  <si>
    <t>Jul - Dec 22</t>
  </si>
  <si>
    <t>Budget</t>
  </si>
  <si>
    <t>$ Over Budget</t>
  </si>
  <si>
    <t>Income</t>
  </si>
  <si>
    <t>4000 · Gross Sales of Homes</t>
  </si>
  <si>
    <t>4005 · Donations</t>
  </si>
  <si>
    <t>4010 · Individual Donations</t>
  </si>
  <si>
    <t>4100 · Church Donations</t>
  </si>
  <si>
    <t>4200 · Corporation Donations</t>
  </si>
  <si>
    <t>4300 · Foundation/Grant Donations</t>
  </si>
  <si>
    <t>4450 · Gifts in Kind Donations</t>
  </si>
  <si>
    <t>Total 4005 · Donations</t>
  </si>
  <si>
    <t>4900 · Other Income</t>
  </si>
  <si>
    <t>4902 · Cash Purhcase Discounts</t>
  </si>
  <si>
    <t>Interest Income</t>
  </si>
  <si>
    <t>4900 · Other Income - Other</t>
  </si>
  <si>
    <t>Total 4900 · Other Income</t>
  </si>
  <si>
    <t>4990 · ReStore Sales</t>
  </si>
  <si>
    <t>Total Income</t>
  </si>
  <si>
    <t>Gross Profit</t>
  </si>
  <si>
    <t>Expense</t>
  </si>
  <si>
    <t>5000 · Program Payroll &amp; Benefits</t>
  </si>
  <si>
    <t>5002 · Program Salaries and wages</t>
  </si>
  <si>
    <t>5020 · Program Payroll Taxes</t>
  </si>
  <si>
    <t>5040 · Program-IRA Matching</t>
  </si>
  <si>
    <t>5043 · Program-Insurance</t>
  </si>
  <si>
    <t>Total 5000 · Program Payroll &amp; Benefits</t>
  </si>
  <si>
    <t>5199 · Program-Cost of Homes</t>
  </si>
  <si>
    <t>5200 · Const-Direct Cost of Homes</t>
  </si>
  <si>
    <t>5210 · Warranty Repairs</t>
  </si>
  <si>
    <t>5215 · Closing Costs</t>
  </si>
  <si>
    <t>5510 · Hospitality</t>
  </si>
  <si>
    <t>5560 · Equip Maint &amp; Repair</t>
  </si>
  <si>
    <t>5655 · Supplies</t>
  </si>
  <si>
    <t>5665 · Sales Tax Paid</t>
  </si>
  <si>
    <t>5680 · Vehicle Expenses</t>
  </si>
  <si>
    <t>5695 · Workers Comp-Non Employee</t>
  </si>
  <si>
    <t>Total 5199 · Program-Cost of Homes</t>
  </si>
  <si>
    <t>5300 · Habitat Repairs</t>
  </si>
  <si>
    <t>5302 · Salaries and Wages</t>
  </si>
  <si>
    <t>5320 · Payroll Taxes</t>
  </si>
  <si>
    <t>5330 · IRA Matching</t>
  </si>
  <si>
    <t>5343 · Insurance</t>
  </si>
  <si>
    <t>5354 · Project expenses</t>
  </si>
  <si>
    <t>5355 · Supplies</t>
  </si>
  <si>
    <t>5380 · Vehicle expense</t>
  </si>
  <si>
    <t>5390 · interest</t>
  </si>
  <si>
    <t>Total 5300 · Habitat Repairs</t>
  </si>
  <si>
    <t>5500 · General and Administrative</t>
  </si>
  <si>
    <t>5540 · Dues &amp; Fees</t>
  </si>
  <si>
    <t>5550 · Computer Supp &amp; Equip</t>
  </si>
  <si>
    <t>5562 · Site-Taxes &amp; other</t>
  </si>
  <si>
    <t>5565 · Equip Rentals</t>
  </si>
  <si>
    <t>5583 · Insurance-General</t>
  </si>
  <si>
    <t>5590 · Interest</t>
  </si>
  <si>
    <t>5595 · Building Maint &amp; Repair</t>
  </si>
  <si>
    <t>5601 · Travel Expense</t>
  </si>
  <si>
    <t>5602 · Brand fee</t>
  </si>
  <si>
    <t>5603 · Training expenses</t>
  </si>
  <si>
    <t>5610 · Other Expenses</t>
  </si>
  <si>
    <t>5630 · Mortgage Servicing Expense</t>
  </si>
  <si>
    <t>5635 · Postage/Freight</t>
  </si>
  <si>
    <t>5645 · Professional Fees</t>
  </si>
  <si>
    <t>5660 · Office Supplies</t>
  </si>
  <si>
    <t>5685 · Utilities</t>
  </si>
  <si>
    <t>6500 · Family Services</t>
  </si>
  <si>
    <t>Total 5500 · General and Administrative</t>
  </si>
  <si>
    <t>7000 · Development</t>
  </si>
  <si>
    <t>7510 · Dev-Hospitality</t>
  </si>
  <si>
    <t>7520 · Dev-Trng/Prof Dev</t>
  </si>
  <si>
    <t>7540 · Dev-Fees &amp; Memberships</t>
  </si>
  <si>
    <t>7570 · Dev-Event Costs</t>
  </si>
  <si>
    <t>7575 · Dev- Software expenses</t>
  </si>
  <si>
    <t>7600 · Dev-Mileage Reimbursement</t>
  </si>
  <si>
    <t>7635 · Dev-Postage</t>
  </si>
  <si>
    <t>7640 · Dev-Marketing &amp; Media</t>
  </si>
  <si>
    <t>7660 · Dev-Office Supplies</t>
  </si>
  <si>
    <t>7890 · Dev- Consulting</t>
  </si>
  <si>
    <t>Total 7000 · Development</t>
  </si>
  <si>
    <t>9000 · ReStore Payroll Expense</t>
  </si>
  <si>
    <t>9002 · ReStore-Salaries and wages</t>
  </si>
  <si>
    <t>9020 · ReStore-Payroll Taxes</t>
  </si>
  <si>
    <t>9040 · ReStore-IRA Matching</t>
  </si>
  <si>
    <t>9043 · ReStore-Insurance Benefits</t>
  </si>
  <si>
    <t>Total 9000 · ReStore Payroll Expense</t>
  </si>
  <si>
    <t>9200 · ReStore Operating Expenses</t>
  </si>
  <si>
    <t>9301 · Restore workshop supplies</t>
  </si>
  <si>
    <t>9504 · ReStore-Rent</t>
  </si>
  <si>
    <t>9505 · ReStore-Bank Charges &amp; Fees</t>
  </si>
  <si>
    <t>9560 · ReStore- General Maintenance</t>
  </si>
  <si>
    <t>9583 · ReStore-Insurance-General</t>
  </si>
  <si>
    <t>9588 · ReStore-Interest Expense</t>
  </si>
  <si>
    <t>9590 · ReStore other purchases</t>
  </si>
  <si>
    <t>9603 · ReStore-Training</t>
  </si>
  <si>
    <t>9610 · ReStore-Other Expense</t>
  </si>
  <si>
    <t>9625 · ReStore-Advertising</t>
  </si>
  <si>
    <t>9645 · ReStore-Professional Fees</t>
  </si>
  <si>
    <t>9660 · ReStore-Office &amp; Tool Supplies</t>
  </si>
  <si>
    <t>9666 · ReStore-Sales Tax Collected</t>
  </si>
  <si>
    <t>9680 · ReStore-Vehicle Expense</t>
  </si>
  <si>
    <t>9685 · ReStore-Utilities</t>
  </si>
  <si>
    <t>9690 · ReStore-Volunteer Hospitality</t>
  </si>
  <si>
    <t>Total 9200 · ReStore Operating Expenses</t>
  </si>
  <si>
    <t>Total Expense</t>
  </si>
  <si>
    <t>Dec 31, 22</t>
  </si>
  <si>
    <t>Dec 31, 21</t>
  </si>
  <si>
    <t>$ Change</t>
  </si>
  <si>
    <t>ASSETS</t>
  </si>
  <si>
    <t>Current Assets</t>
  </si>
  <si>
    <t>Checking/Savings</t>
  </si>
  <si>
    <t>1000 · Cash</t>
  </si>
  <si>
    <t>Total Checking/Savings</t>
  </si>
  <si>
    <t>Accounts Receivable</t>
  </si>
  <si>
    <t>Total Accounts Receivable</t>
  </si>
  <si>
    <t>Other Current Assets</t>
  </si>
  <si>
    <t>1206 · Mortgages Receivable Curr Port</t>
  </si>
  <si>
    <t>1207 · Less Current Portion-NR Homeown</t>
  </si>
  <si>
    <t>1208 · Pledge Receivable-Current Porti</t>
  </si>
  <si>
    <t>1402 · Inventory-Donated</t>
  </si>
  <si>
    <t>1403 · Inventory-Purchased</t>
  </si>
  <si>
    <t>1404 · Inventory Reserve</t>
  </si>
  <si>
    <t>1405 · Land Inventory</t>
  </si>
  <si>
    <t>1499 · Undeposited Funds</t>
  </si>
  <si>
    <t>Total Other Current Assets</t>
  </si>
  <si>
    <t>Total Current Assets</t>
  </si>
  <si>
    <t>Fixed Assets</t>
  </si>
  <si>
    <t>1408 · Building Improvements</t>
  </si>
  <si>
    <t>1409 · Computer Equipment</t>
  </si>
  <si>
    <t>1410 · Office Furniture &amp; Equipment</t>
  </si>
  <si>
    <t>1420 · Machinery &amp; Equipment</t>
  </si>
  <si>
    <t>1430 · Vehicles</t>
  </si>
  <si>
    <t>1441 · Land</t>
  </si>
  <si>
    <t>1442 · Land Improvements</t>
  </si>
  <si>
    <t>1445 · Accumulated Depreciation</t>
  </si>
  <si>
    <t>Total Fixed Assets</t>
  </si>
  <si>
    <t>Other Assets</t>
  </si>
  <si>
    <t>1999 · Unamortized Mortgage Discount</t>
  </si>
  <si>
    <t>2001 · Pledge Receivable-Current Port</t>
  </si>
  <si>
    <t>Total Other Assets</t>
  </si>
  <si>
    <t>TOTAL ASSETS</t>
  </si>
  <si>
    <t>LIABILITIES &amp; EQUITY</t>
  </si>
  <si>
    <t>Liabilities</t>
  </si>
  <si>
    <t>Current Liabilities</t>
  </si>
  <si>
    <t>Accounts Payable</t>
  </si>
  <si>
    <t>Total Accounts Payable</t>
  </si>
  <si>
    <t>Other Current Liabilities</t>
  </si>
  <si>
    <t>2101 · Other Liabilities</t>
  </si>
  <si>
    <t>Payroll liabilities</t>
  </si>
  <si>
    <t>2208 · Accrued Interest</t>
  </si>
  <si>
    <t>2209 · Accrued Salaries</t>
  </si>
  <si>
    <t>2411 · City of Hickory Loan</t>
  </si>
  <si>
    <t>2605.5 · Current Portion LTD</t>
  </si>
  <si>
    <t>2608 · NP Line of Credit</t>
  </si>
  <si>
    <t>Total Other Current Liabilities</t>
  </si>
  <si>
    <t>Total Current Liabilities</t>
  </si>
  <si>
    <t>Long Term Liabilities</t>
  </si>
  <si>
    <t>2419 · City of Hickory-CBD loan</t>
  </si>
  <si>
    <t>2601 · NP City of Hickory 136 3rd Ave</t>
  </si>
  <si>
    <t>2603 · BB&amp;T Term (old Loc)</t>
  </si>
  <si>
    <t>2605.1 · Less Current Portion LTD</t>
  </si>
  <si>
    <t>2607 · Paul Thompson Loan</t>
  </si>
  <si>
    <t>2610 · Unamortized  Discount on LTD</t>
  </si>
  <si>
    <t>Total Long Term Liabilities</t>
  </si>
  <si>
    <t>Total Liabilities</t>
  </si>
  <si>
    <t>Equity</t>
  </si>
  <si>
    <t>2650 · Retained Earnings</t>
  </si>
  <si>
    <t>Total Equity</t>
  </si>
  <si>
    <t>TOTAL LIABILITIES &amp; EQUITY</t>
  </si>
  <si>
    <t>Jul - Dec 21</t>
  </si>
  <si>
    <t>Cost of Goods Sold</t>
  </si>
  <si>
    <t>50000 · Cost of Homes</t>
  </si>
  <si>
    <t>Total COGS</t>
  </si>
  <si>
    <t>Dec 21</t>
  </si>
  <si>
    <t>2200 · Payroll liabilities</t>
  </si>
  <si>
    <t>Net Income ReStore</t>
  </si>
  <si>
    <t>Habitat For Humanity of Catawba Valley, Inc.</t>
  </si>
  <si>
    <t>Board Summary Report</t>
  </si>
  <si>
    <t>Total Cash balance for the month (Restricted and Unrestricted)</t>
  </si>
  <si>
    <t>Cash increase (decrease) for the month</t>
  </si>
  <si>
    <t>Home sales budgeted</t>
  </si>
  <si>
    <t>YTD number of homes sold</t>
  </si>
  <si>
    <t>Contributions budgeted</t>
  </si>
  <si>
    <t xml:space="preserve">YTD Goal Percentaged </t>
  </si>
  <si>
    <t>Budget vs Actual</t>
  </si>
  <si>
    <t>Current month Actual</t>
  </si>
  <si>
    <t>Current month Budget</t>
  </si>
  <si>
    <t>over (under)  budget</t>
  </si>
  <si>
    <t>Total Expenses</t>
  </si>
  <si>
    <t xml:space="preserve">Net Income (loss) for the month </t>
  </si>
  <si>
    <t>β</t>
  </si>
  <si>
    <t>Contributions</t>
  </si>
  <si>
    <t>ξ</t>
  </si>
  <si>
    <t>Restore Sales</t>
  </si>
  <si>
    <t>Net income ReStore</t>
  </si>
  <si>
    <t xml:space="preserve">ReStore sales and net income under budget </t>
  </si>
  <si>
    <t>@</t>
  </si>
  <si>
    <t>Rental income not originaly budgeted and income from sale of office bldg</t>
  </si>
  <si>
    <t>#</t>
  </si>
  <si>
    <t>Repair project expenses under budget mostly smaller repairs</t>
  </si>
  <si>
    <t>Ѳ</t>
  </si>
  <si>
    <t>%</t>
  </si>
  <si>
    <t>π</t>
  </si>
  <si>
    <t>Monthly Comparison</t>
  </si>
  <si>
    <t>Prior year month</t>
  </si>
  <si>
    <t>Net income (loss)  ReStore</t>
  </si>
  <si>
    <t>Repair project expenses up from prior year</t>
  </si>
  <si>
    <t>YTD Comparison</t>
  </si>
  <si>
    <t>Current YTD</t>
  </si>
  <si>
    <t>Prior year YTD</t>
  </si>
  <si>
    <t>Increase (Decrease)</t>
  </si>
  <si>
    <t>Net Income (loss) for the year</t>
  </si>
  <si>
    <t>Additional employees and pay raises</t>
  </si>
  <si>
    <t>Increase in sales tax, bank fees and additional purchases</t>
  </si>
  <si>
    <t>Six months contributions</t>
  </si>
  <si>
    <t>Six twelfth of goal</t>
  </si>
  <si>
    <t>Contributions over budget - foundation exceeds budget - individual under budget</t>
  </si>
  <si>
    <t>Staff T- shirts</t>
  </si>
  <si>
    <t>Christmas Party</t>
  </si>
  <si>
    <t>Donated storage rent</t>
  </si>
  <si>
    <t xml:space="preserve">Contributions down from prior year - which included a large individual gift </t>
  </si>
  <si>
    <t>ReStore sales increase bu net income decreased over the prior year</t>
  </si>
  <si>
    <t>Rental income not originaly budgeted and prior year includes PPP loan forgiveness</t>
  </si>
  <si>
    <t>ReStore sales have increased while net income remains constant</t>
  </si>
  <si>
    <t>Repair project expenses is slightly more than the prior year</t>
  </si>
  <si>
    <t>Rental income, income from sale of office bldg current year and prior year PPP forgiveness</t>
  </si>
  <si>
    <t>Current year includes breakfeast event costs that were virtual in prior year</t>
  </si>
  <si>
    <t>Direct cost of homes and closing costs higher in the current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</si>
</sst>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,##0.00;\-#,##0.00"/>
    <numFmt numFmtId="165" formatCode="0.0%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rgb="FF0070C0"/>
      <name val="Calibri"/>
      <family val="2"/>
    </font>
    <font>
      <b/>
      <sz val="11"/>
      <color rgb="FF7030A0"/>
      <name val="Calibri"/>
      <family val="2"/>
    </font>
    <font>
      <b/>
      <sz val="11"/>
      <color theme="7" tint="-0.249977111117893"/>
      <name val="Calibri"/>
      <family val="2"/>
    </font>
    <font>
      <b/>
      <sz val="11"/>
      <color rgb="FF00B050"/>
      <name val="Calibri"/>
      <family val="2"/>
    </font>
    <font>
      <b/>
      <sz val="11"/>
      <color theme="9" tint="-0.249977111117893"/>
      <name val="Calibri"/>
      <family val="2"/>
    </font>
    <font>
      <b/>
      <sz val="11"/>
      <color theme="3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3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Continuous"/>
    </xf>
    <xf numFmtId="49" fontId="0" fillId="0" borderId="0" xfId="0" applyNumberFormat="1" applyAlignment="1">
      <alignment horizontal="centerContinuous"/>
    </xf>
    <xf numFmtId="49" fontId="2" fillId="0" borderId="0" xfId="0" applyNumberFormat="1" applyFont="1"/>
    <xf numFmtId="164" fontId="2" fillId="0" borderId="6" xfId="0" applyNumberFormat="1" applyFont="1" applyBorder="1"/>
    <xf numFmtId="49" fontId="1" fillId="0" borderId="5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14" fontId="0" fillId="0" borderId="0" xfId="0" applyNumberFormat="1"/>
    <xf numFmtId="14" fontId="0" fillId="0" borderId="0" xfId="0" applyNumberFormat="1" applyAlignment="1">
      <alignment horizontal="left"/>
    </xf>
    <xf numFmtId="43" fontId="4" fillId="0" borderId="0" xfId="2" applyFont="1"/>
    <xf numFmtId="165" fontId="4" fillId="0" borderId="0" xfId="3" applyNumberFormat="1" applyFont="1"/>
    <xf numFmtId="166" fontId="4" fillId="0" borderId="0" xfId="2" applyNumberFormat="1" applyFont="1"/>
    <xf numFmtId="9" fontId="0" fillId="0" borderId="0" xfId="3" applyFont="1"/>
    <xf numFmtId="165" fontId="0" fillId="0" borderId="0" xfId="0" applyNumberFormat="1"/>
    <xf numFmtId="0" fontId="0" fillId="2" borderId="0" xfId="0" applyFill="1"/>
    <xf numFmtId="166" fontId="4" fillId="2" borderId="0" xfId="2" applyNumberFormat="1" applyFont="1" applyFill="1"/>
    <xf numFmtId="166" fontId="0" fillId="2" borderId="0" xfId="0" applyNumberFormat="1" applyFill="1"/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 wrapText="1"/>
    </xf>
    <xf numFmtId="166" fontId="0" fillId="0" borderId="0" xfId="0" applyNumberFormat="1"/>
    <xf numFmtId="0" fontId="5" fillId="0" borderId="0" xfId="0" applyFont="1"/>
    <xf numFmtId="0" fontId="6" fillId="0" borderId="0" xfId="0" applyFont="1"/>
    <xf numFmtId="0" fontId="0" fillId="0" borderId="0" xfId="0" applyAlignment="1">
      <alignment vertical="top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5" fillId="0" borderId="0" xfId="0" applyFont="1" applyAlignment="1">
      <alignment vertical="center"/>
    </xf>
    <xf numFmtId="0" fontId="10" fillId="0" borderId="0" xfId="0" applyFont="1"/>
    <xf numFmtId="43" fontId="4" fillId="0" borderId="7" xfId="2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0" fontId="11" fillId="0" borderId="0" xfId="0" applyFont="1"/>
    <xf numFmtId="0" fontId="12" fillId="0" borderId="0" xfId="0" applyFont="1"/>
    <xf numFmtId="9" fontId="4" fillId="0" borderId="0" xfId="3" applyFont="1"/>
    <xf numFmtId="0" fontId="0" fillId="0" borderId="0" xfId="0" applyAlignment="1">
      <alignment horizontal="left" vertical="top" wrapText="1"/>
    </xf>
  </cellXfs>
  <cellStyles count="4">
    <cellStyle name="Comma" xfId="2" builtinId="3"/>
    <cellStyle name="Normal" xfId="0" builtinId="0"/>
    <cellStyle name="Normal 2" xfId="1" xr:uid="{12194D8C-9E81-4BD3-A80A-818CC6871A7A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 Comparison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('Monthly comparison'!$E$8,'Monthly comparison'!$G$8)</c:f>
              <c:numCache>
                <c:formatCode>#,##0.00;\-#,##0.00</c:formatCode>
                <c:ptCount val="2"/>
                <c:pt idx="0">
                  <c:v>284611.99</c:v>
                </c:pt>
                <c:pt idx="1">
                  <c:v>471828.29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1B-4049-9198-28252A5E3526}"/>
            </c:ext>
          </c:extLst>
        </c:ser>
        <c:ser>
          <c:idx val="1"/>
          <c:order val="1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('Monthly comparison'!$E$17,'Monthly comparison'!$G$17)</c:f>
              <c:numCache>
                <c:formatCode>#,##0.00;\-#,##0.00</c:formatCode>
                <c:ptCount val="2"/>
                <c:pt idx="0">
                  <c:v>274207.05</c:v>
                </c:pt>
                <c:pt idx="1">
                  <c:v>179468.89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1B-4049-9198-28252A5E352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365049584"/>
        <c:axId val="17374672"/>
      </c:barChart>
      <c:catAx>
        <c:axId val="36504958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74672"/>
        <c:crosses val="autoZero"/>
        <c:auto val="1"/>
        <c:lblAlgn val="ctr"/>
        <c:lblOffset val="100"/>
        <c:noMultiLvlLbl val="0"/>
      </c:catAx>
      <c:valAx>
        <c:axId val="1737467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.00;\-#,##0.00" sourceLinked="1"/>
        <c:majorTickMark val="none"/>
        <c:minorTickMark val="none"/>
        <c:tickLblPos val="nextTo"/>
        <c:crossAx val="365049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YTD Compariso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('YTD comparison'!$E$2,'YTD comparison'!$G$2)</c:f>
              <c:strCache>
                <c:ptCount val="2"/>
                <c:pt idx="0">
                  <c:v>Jul - Dec 22</c:v>
                </c:pt>
                <c:pt idx="1">
                  <c:v>Jul - Dec 21</c:v>
                </c:pt>
              </c:strCache>
            </c:strRef>
          </c:cat>
          <c:val>
            <c:numRef>
              <c:f>('YTD comparison'!$E$12,'YTD comparison'!$G$12)</c:f>
              <c:numCache>
                <c:formatCode>#,##0.00;\-#,##0.00</c:formatCode>
                <c:ptCount val="2"/>
                <c:pt idx="0">
                  <c:v>1605245.22</c:v>
                </c:pt>
                <c:pt idx="1">
                  <c:v>1440006.95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CE-4B6D-A6F1-8E18AE1887EE}"/>
            </c:ext>
          </c:extLst>
        </c:ser>
        <c:ser>
          <c:idx val="1"/>
          <c:order val="1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('YTD comparison'!$E$2,'YTD comparison'!$G$2)</c:f>
              <c:strCache>
                <c:ptCount val="2"/>
                <c:pt idx="0">
                  <c:v>Jul - Dec 22</c:v>
                </c:pt>
                <c:pt idx="1">
                  <c:v>Jul - Dec 21</c:v>
                </c:pt>
              </c:strCache>
            </c:strRef>
          </c:cat>
          <c:val>
            <c:numRef>
              <c:f>('YTD comparison'!$E$21,'YTD comparison'!$G$21)</c:f>
              <c:numCache>
                <c:formatCode>#,##0.00;\-#,##0.00</c:formatCode>
                <c:ptCount val="2"/>
                <c:pt idx="0">
                  <c:v>1573657.03</c:v>
                </c:pt>
                <c:pt idx="1">
                  <c:v>1189146.4099999999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CE-4B6D-A6F1-8E18AE1887E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5107696"/>
        <c:axId val="25112688"/>
      </c:barChart>
      <c:catAx>
        <c:axId val="25107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112688"/>
        <c:crosses val="autoZero"/>
        <c:auto val="1"/>
        <c:lblAlgn val="ctr"/>
        <c:lblOffset val="100"/>
        <c:noMultiLvlLbl val="0"/>
      </c:catAx>
      <c:valAx>
        <c:axId val="2511268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.00;\-#,##0.00" sourceLinked="1"/>
        <c:majorTickMark val="none"/>
        <c:minorTickMark val="none"/>
        <c:tickLblPos val="nextTo"/>
        <c:crossAx val="25107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6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10.emf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12.emf"/><Relationship Id="rId1" Type="http://schemas.openxmlformats.org/officeDocument/2006/relationships/image" Target="../media/image1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7169" name="FILTER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1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7170" name="HEADER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1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29697" name="FILTER" hidden="1">
              <a:extLst>
                <a:ext uri="{63B3BB69-23CF-44E3-9099-C40C66FF867C}">
                  <a14:compatExt spid="_x0000_s29697"/>
                </a:ext>
                <a:ext uri="{FF2B5EF4-FFF2-40B4-BE49-F238E27FC236}">
                  <a16:creationId xmlns:a16="http://schemas.microsoft.com/office/drawing/2014/main" id="{00000000-0008-0000-0200-000001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29698" name="HEADER" hidden="1">
              <a:extLst>
                <a:ext uri="{63B3BB69-23CF-44E3-9099-C40C66FF867C}">
                  <a14:compatExt spid="_x0000_s29698"/>
                </a:ext>
                <a:ext uri="{FF2B5EF4-FFF2-40B4-BE49-F238E27FC236}">
                  <a16:creationId xmlns:a16="http://schemas.microsoft.com/office/drawing/2014/main" id="{00000000-0008-0000-0200-000002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22529" name="FILTER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:a16="http://schemas.microsoft.com/office/drawing/2014/main" id="{00000000-0008-0000-0300-00000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22530" name="HEADER" hidden="1">
              <a:extLst>
                <a:ext uri="{63B3BB69-23CF-44E3-9099-C40C66FF867C}">
                  <a14:compatExt spid="_x0000_s22530"/>
                </a:ext>
                <a:ext uri="{FF2B5EF4-FFF2-40B4-BE49-F238E27FC236}">
                  <a16:creationId xmlns:a16="http://schemas.microsoft.com/office/drawing/2014/main" id="{00000000-0008-0000-0300-000002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28581</xdr:colOff>
      <xdr:row>21</xdr:row>
      <xdr:rowOff>28575</xdr:rowOff>
    </xdr:from>
    <xdr:to>
      <xdr:col>9</xdr:col>
      <xdr:colOff>180981</xdr:colOff>
      <xdr:row>35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6385" name="FILTER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4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6386" name="HEADER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id="{00000000-0008-0000-0400-00000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171456</xdr:colOff>
      <xdr:row>24</xdr:row>
      <xdr:rowOff>180975</xdr:rowOff>
    </xdr:from>
    <xdr:to>
      <xdr:col>9</xdr:col>
      <xdr:colOff>95256</xdr:colOff>
      <xdr:row>39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5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4098" name="HEADER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5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6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6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8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8.xml"/><Relationship Id="rId5" Type="http://schemas.openxmlformats.org/officeDocument/2006/relationships/image" Target="../media/image7.emf"/><Relationship Id="rId4" Type="http://schemas.openxmlformats.org/officeDocument/2006/relationships/control" Target="../activeX/activeX7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image" Target="../media/image10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6" Type="http://schemas.openxmlformats.org/officeDocument/2006/relationships/control" Target="../activeX/activeX10.xml"/><Relationship Id="rId5" Type="http://schemas.openxmlformats.org/officeDocument/2006/relationships/image" Target="../media/image9.emf"/><Relationship Id="rId4" Type="http://schemas.openxmlformats.org/officeDocument/2006/relationships/control" Target="../activeX/activeX9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7" Type="http://schemas.openxmlformats.org/officeDocument/2006/relationships/image" Target="../media/image12.emf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6" Type="http://schemas.openxmlformats.org/officeDocument/2006/relationships/control" Target="../activeX/activeX12.xml"/><Relationship Id="rId5" Type="http://schemas.openxmlformats.org/officeDocument/2006/relationships/image" Target="../media/image11.emf"/><Relationship Id="rId4" Type="http://schemas.openxmlformats.org/officeDocument/2006/relationships/control" Target="../activeX/activeX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2BAAA-45B5-4447-A0CE-D5AC1907D3C6}">
  <dimension ref="A1:J64"/>
  <sheetViews>
    <sheetView tabSelected="1" zoomScaleNormal="100" workbookViewId="0">
      <selection activeCell="B57" sqref="B57"/>
    </sheetView>
  </sheetViews>
  <sheetFormatPr defaultRowHeight="15" x14ac:dyDescent="0.25"/>
  <cols>
    <col min="1" max="1" width="5.7109375" customWidth="1"/>
    <col min="2" max="2" width="29.7109375" customWidth="1"/>
    <col min="3" max="3" width="2.5703125" customWidth="1"/>
    <col min="4" max="4" width="11.42578125" customWidth="1"/>
    <col min="5" max="5" width="3.140625" customWidth="1"/>
    <col min="6" max="6" width="10.5703125" bestFit="1" customWidth="1"/>
    <col min="7" max="7" width="13.28515625" bestFit="1" customWidth="1"/>
  </cols>
  <sheetData>
    <row r="1" spans="1:10" x14ac:dyDescent="0.25">
      <c r="A1" t="s">
        <v>200</v>
      </c>
    </row>
    <row r="2" spans="1:10" x14ac:dyDescent="0.25">
      <c r="A2" t="s">
        <v>201</v>
      </c>
    </row>
    <row r="3" spans="1:10" x14ac:dyDescent="0.25">
      <c r="A3" s="16"/>
      <c r="B3" s="17">
        <v>44926</v>
      </c>
    </row>
    <row r="5" spans="1:10" x14ac:dyDescent="0.25">
      <c r="B5" t="s">
        <v>202</v>
      </c>
      <c r="D5" s="18"/>
      <c r="E5" s="18"/>
      <c r="G5" s="18">
        <f>+'Balance Sheet'!F6</f>
        <v>2042294.22</v>
      </c>
    </row>
    <row r="6" spans="1:10" x14ac:dyDescent="0.25">
      <c r="B6" t="s">
        <v>203</v>
      </c>
      <c r="D6" s="18"/>
      <c r="E6" s="18"/>
      <c r="G6" s="18">
        <f>+Cashflow!F23</f>
        <v>-8064.81</v>
      </c>
    </row>
    <row r="7" spans="1:10" x14ac:dyDescent="0.25">
      <c r="B7" t="s">
        <v>204</v>
      </c>
      <c r="D7" s="18"/>
      <c r="E7" s="18"/>
      <c r="G7" s="18">
        <v>10</v>
      </c>
    </row>
    <row r="8" spans="1:10" x14ac:dyDescent="0.25">
      <c r="B8" t="s">
        <v>205</v>
      </c>
      <c r="D8" s="18"/>
      <c r="E8" s="18"/>
      <c r="G8" s="18">
        <v>1</v>
      </c>
    </row>
    <row r="9" spans="1:10" x14ac:dyDescent="0.25">
      <c r="B9" t="s">
        <v>206</v>
      </c>
      <c r="D9" s="18"/>
      <c r="E9" s="18"/>
      <c r="G9" s="18">
        <v>1440000</v>
      </c>
    </row>
    <row r="10" spans="1:10" x14ac:dyDescent="0.25">
      <c r="B10" t="s">
        <v>207</v>
      </c>
      <c r="D10" s="18"/>
      <c r="E10" s="18"/>
      <c r="G10" s="19">
        <f>+G11/G9</f>
        <v>0.51562569444444439</v>
      </c>
    </row>
    <row r="11" spans="1:10" x14ac:dyDescent="0.25">
      <c r="B11" t="s">
        <v>238</v>
      </c>
      <c r="D11" s="18"/>
      <c r="E11" s="18"/>
      <c r="G11" s="20">
        <f>+'YTD Budget vs actual'!H11</f>
        <v>742501</v>
      </c>
    </row>
    <row r="12" spans="1:10" x14ac:dyDescent="0.25">
      <c r="B12" t="s">
        <v>239</v>
      </c>
      <c r="D12" s="18"/>
      <c r="E12" s="18"/>
      <c r="G12" s="42">
        <f>+G11/(G9/12*6)</f>
        <v>1.0312513888888888</v>
      </c>
      <c r="J12" s="21"/>
    </row>
    <row r="13" spans="1:10" x14ac:dyDescent="0.25">
      <c r="D13" s="18"/>
      <c r="E13" s="18"/>
      <c r="F13" s="18"/>
      <c r="G13" s="22"/>
    </row>
    <row r="14" spans="1:10" x14ac:dyDescent="0.25">
      <c r="A14" s="23"/>
      <c r="B14" s="23"/>
      <c r="C14" s="23"/>
      <c r="D14" s="24"/>
      <c r="E14" s="24"/>
      <c r="F14" s="24"/>
      <c r="G14" s="25"/>
    </row>
    <row r="15" spans="1:10" ht="45" x14ac:dyDescent="0.25">
      <c r="B15" s="26" t="s">
        <v>208</v>
      </c>
      <c r="C15" s="27"/>
      <c r="D15" s="28" t="s">
        <v>209</v>
      </c>
      <c r="E15" s="28"/>
      <c r="F15" s="28" t="s">
        <v>210</v>
      </c>
      <c r="G15" s="28" t="s">
        <v>211</v>
      </c>
    </row>
    <row r="16" spans="1:10" x14ac:dyDescent="0.25">
      <c r="B16" t="s">
        <v>43</v>
      </c>
      <c r="D16" s="20">
        <f>+'Monthly Budget vs actual'!F17</f>
        <v>284611.99</v>
      </c>
      <c r="E16" s="20"/>
      <c r="F16" s="20">
        <f>+'Monthly Budget vs actual'!H17</f>
        <v>240634</v>
      </c>
      <c r="G16" s="29">
        <f>+D16-F16</f>
        <v>43977.989999999991</v>
      </c>
    </row>
    <row r="17" spans="1:7" x14ac:dyDescent="0.25">
      <c r="B17" t="s">
        <v>212</v>
      </c>
      <c r="D17" s="20">
        <f>+'Monthly Budget vs actual'!F97</f>
        <v>274207.05</v>
      </c>
      <c r="E17" s="20"/>
      <c r="F17" s="20">
        <f>+'Monthly Budget vs actual'!H97</f>
        <v>273071.25</v>
      </c>
      <c r="G17" s="29">
        <f t="shared" ref="G17:G21" si="0">+D17-F17</f>
        <v>1135.7999999999884</v>
      </c>
    </row>
    <row r="18" spans="1:7" x14ac:dyDescent="0.25">
      <c r="B18" t="s">
        <v>213</v>
      </c>
      <c r="D18" s="20">
        <f>+'Monthly Budget vs actual'!F98</f>
        <v>10404.94</v>
      </c>
      <c r="E18" s="20"/>
      <c r="F18" s="20">
        <f>+'Monthly Budget vs actual'!H98</f>
        <v>-32437.25</v>
      </c>
      <c r="G18" s="29">
        <f t="shared" si="0"/>
        <v>42842.19</v>
      </c>
    </row>
    <row r="19" spans="1:7" x14ac:dyDescent="0.25">
      <c r="A19" s="30" t="s">
        <v>214</v>
      </c>
      <c r="B19" t="s">
        <v>215</v>
      </c>
      <c r="D19" s="20">
        <f>+'Monthly Budget vs actual'!F10</f>
        <v>187505.65</v>
      </c>
      <c r="E19" s="20"/>
      <c r="F19" s="20">
        <f>+'Monthly Budget vs actual'!H10</f>
        <v>141834</v>
      </c>
      <c r="G19" s="29">
        <f t="shared" si="0"/>
        <v>45671.649999999994</v>
      </c>
    </row>
    <row r="20" spans="1:7" x14ac:dyDescent="0.25">
      <c r="A20" s="31" t="s">
        <v>216</v>
      </c>
      <c r="B20" t="s">
        <v>217</v>
      </c>
      <c r="D20" s="20">
        <f>+'Monthly Budget vs actual'!F16</f>
        <v>89925</v>
      </c>
      <c r="E20" s="20"/>
      <c r="F20" s="20">
        <f>+'Monthly Budget vs actual'!H16</f>
        <v>95000</v>
      </c>
      <c r="G20" s="29">
        <f t="shared" si="0"/>
        <v>-5075</v>
      </c>
    </row>
    <row r="21" spans="1:7" x14ac:dyDescent="0.25">
      <c r="A21" s="31" t="s">
        <v>216</v>
      </c>
      <c r="B21" t="s">
        <v>218</v>
      </c>
      <c r="D21" s="20">
        <f>+'Monthly Budget vs actual'!F100</f>
        <v>4408.5999999999985</v>
      </c>
      <c r="E21" s="20"/>
      <c r="F21" s="20">
        <f>+'Monthly Budget vs actual'!H100</f>
        <v>13412.25</v>
      </c>
      <c r="G21" s="29">
        <f t="shared" si="0"/>
        <v>-9003.6500000000015</v>
      </c>
    </row>
    <row r="23" spans="1:7" x14ac:dyDescent="0.25">
      <c r="A23" s="30" t="s">
        <v>214</v>
      </c>
      <c r="B23" s="32" t="s">
        <v>240</v>
      </c>
      <c r="C23" s="32"/>
      <c r="D23" s="32"/>
      <c r="E23" s="32"/>
      <c r="F23" s="32"/>
      <c r="G23" s="32"/>
    </row>
    <row r="24" spans="1:7" x14ac:dyDescent="0.25">
      <c r="A24" s="31" t="s">
        <v>216</v>
      </c>
      <c r="B24" s="32" t="s">
        <v>219</v>
      </c>
      <c r="C24" s="32"/>
      <c r="D24" s="32"/>
      <c r="E24" s="32"/>
      <c r="F24" s="32"/>
      <c r="G24" s="32"/>
    </row>
    <row r="25" spans="1:7" x14ac:dyDescent="0.25">
      <c r="A25" s="33" t="s">
        <v>220</v>
      </c>
      <c r="B25" s="32" t="s">
        <v>221</v>
      </c>
      <c r="C25" s="32"/>
      <c r="D25" s="32"/>
      <c r="E25" s="32"/>
      <c r="F25" s="32"/>
      <c r="G25" s="32"/>
    </row>
    <row r="26" spans="1:7" x14ac:dyDescent="0.25">
      <c r="A26" s="31" t="s">
        <v>222</v>
      </c>
      <c r="B26" s="32" t="s">
        <v>223</v>
      </c>
      <c r="C26" s="32"/>
      <c r="D26" s="32"/>
      <c r="E26" s="32"/>
      <c r="F26" s="32"/>
      <c r="G26" s="32"/>
    </row>
    <row r="27" spans="1:7" x14ac:dyDescent="0.25">
      <c r="A27" s="34" t="s">
        <v>224</v>
      </c>
      <c r="B27" s="32" t="s">
        <v>241</v>
      </c>
      <c r="C27" s="32"/>
      <c r="D27" s="32"/>
      <c r="E27" s="32"/>
      <c r="F27" s="32"/>
      <c r="G27" s="32"/>
    </row>
    <row r="28" spans="1:7" x14ac:dyDescent="0.25">
      <c r="A28" s="35" t="s">
        <v>225</v>
      </c>
      <c r="B28" s="32" t="s">
        <v>242</v>
      </c>
      <c r="C28" s="32"/>
      <c r="D28" s="32"/>
      <c r="E28" s="32"/>
      <c r="F28" s="32"/>
      <c r="G28" s="32"/>
    </row>
    <row r="29" spans="1:7" x14ac:dyDescent="0.25">
      <c r="A29" s="31" t="s">
        <v>226</v>
      </c>
      <c r="B29" s="32" t="s">
        <v>243</v>
      </c>
      <c r="C29" s="32"/>
      <c r="D29" s="32"/>
      <c r="E29" s="32"/>
      <c r="F29" s="32"/>
      <c r="G29" s="32"/>
    </row>
    <row r="30" spans="1:7" x14ac:dyDescent="0.25">
      <c r="A30" s="33"/>
      <c r="B30" s="32"/>
      <c r="C30" s="32"/>
      <c r="D30" s="32"/>
      <c r="E30" s="32"/>
      <c r="F30" s="32"/>
      <c r="G30" s="32"/>
    </row>
    <row r="31" spans="1:7" x14ac:dyDescent="0.25">
      <c r="A31" s="23"/>
      <c r="B31" s="23"/>
      <c r="C31" s="23"/>
      <c r="D31" s="24"/>
      <c r="E31" s="24"/>
      <c r="F31" s="24"/>
      <c r="G31" s="25"/>
    </row>
    <row r="32" spans="1:7" ht="45" x14ac:dyDescent="0.25">
      <c r="B32" s="26" t="s">
        <v>227</v>
      </c>
      <c r="C32" s="27"/>
      <c r="D32" s="28" t="s">
        <v>209</v>
      </c>
      <c r="E32" s="28"/>
      <c r="F32" s="28" t="s">
        <v>228</v>
      </c>
      <c r="G32" s="28" t="s">
        <v>211</v>
      </c>
    </row>
    <row r="33" spans="1:7" x14ac:dyDescent="0.25">
      <c r="B33" t="s">
        <v>43</v>
      </c>
      <c r="D33" s="20">
        <f>+D16</f>
        <v>284611.99</v>
      </c>
      <c r="E33" s="20"/>
      <c r="F33" s="20">
        <f>+'Monthly comparison'!G8</f>
        <v>471828.29</v>
      </c>
      <c r="G33" s="29">
        <f t="shared" ref="G33:G38" si="1">+D33-F33</f>
        <v>-187216.3</v>
      </c>
    </row>
    <row r="34" spans="1:7" x14ac:dyDescent="0.25">
      <c r="B34" t="s">
        <v>212</v>
      </c>
      <c r="D34" s="20">
        <f t="shared" ref="D34:D38" si="2">+D17</f>
        <v>274207.05</v>
      </c>
      <c r="E34" s="20"/>
      <c r="F34" s="20">
        <f>+'Monthly comparison'!G17</f>
        <v>179468.89</v>
      </c>
      <c r="G34" s="29">
        <f t="shared" si="1"/>
        <v>94738.159999999974</v>
      </c>
    </row>
    <row r="35" spans="1:7" x14ac:dyDescent="0.25">
      <c r="B35" t="s">
        <v>213</v>
      </c>
      <c r="D35" s="20">
        <f t="shared" si="2"/>
        <v>10404.94</v>
      </c>
      <c r="E35" s="20"/>
      <c r="F35" s="20">
        <f>+'Monthly comparison'!G18</f>
        <v>292359.40000000002</v>
      </c>
      <c r="G35" s="29">
        <f t="shared" si="1"/>
        <v>-281954.46000000002</v>
      </c>
    </row>
    <row r="36" spans="1:7" x14ac:dyDescent="0.25">
      <c r="A36" s="30" t="s">
        <v>214</v>
      </c>
      <c r="B36" t="s">
        <v>215</v>
      </c>
      <c r="D36" s="20">
        <f t="shared" si="2"/>
        <v>187505.65</v>
      </c>
      <c r="E36" s="20"/>
      <c r="F36" s="20">
        <f>+'Monthly comparison'!G4</f>
        <v>302862.19</v>
      </c>
      <c r="G36" s="29">
        <f t="shared" si="1"/>
        <v>-115356.54000000001</v>
      </c>
    </row>
    <row r="37" spans="1:7" x14ac:dyDescent="0.25">
      <c r="A37" s="31" t="s">
        <v>216</v>
      </c>
      <c r="B37" t="s">
        <v>217</v>
      </c>
      <c r="D37" s="20">
        <f t="shared" si="2"/>
        <v>89925</v>
      </c>
      <c r="E37" s="20"/>
      <c r="F37" s="20">
        <f>+'Monthly comparison'!G6</f>
        <v>81155.17</v>
      </c>
      <c r="G37" s="29">
        <f t="shared" si="1"/>
        <v>8769.8300000000017</v>
      </c>
    </row>
    <row r="38" spans="1:7" x14ac:dyDescent="0.25">
      <c r="A38" s="31" t="s">
        <v>216</v>
      </c>
      <c r="B38" t="s">
        <v>229</v>
      </c>
      <c r="D38" s="20">
        <f t="shared" si="2"/>
        <v>4408.5999999999985</v>
      </c>
      <c r="E38" s="20"/>
      <c r="F38" s="20">
        <f>+'Monthly comparison'!G20</f>
        <v>22553.68</v>
      </c>
      <c r="G38" s="29">
        <f t="shared" si="1"/>
        <v>-18145.080000000002</v>
      </c>
    </row>
    <row r="40" spans="1:7" x14ac:dyDescent="0.25">
      <c r="A40" s="36" t="s">
        <v>214</v>
      </c>
      <c r="B40" s="43" t="s">
        <v>244</v>
      </c>
      <c r="C40" s="43"/>
      <c r="D40" s="43"/>
      <c r="E40" s="43"/>
      <c r="F40" s="43"/>
      <c r="G40" s="43"/>
    </row>
    <row r="41" spans="1:7" x14ac:dyDescent="0.25">
      <c r="A41" s="31" t="s">
        <v>216</v>
      </c>
      <c r="B41" s="32" t="s">
        <v>245</v>
      </c>
      <c r="C41" s="32"/>
      <c r="D41" s="32"/>
      <c r="E41" s="32"/>
      <c r="F41" s="32"/>
      <c r="G41" s="32"/>
    </row>
    <row r="42" spans="1:7" x14ac:dyDescent="0.25">
      <c r="A42" s="33" t="s">
        <v>220</v>
      </c>
      <c r="B42" s="32" t="s">
        <v>246</v>
      </c>
      <c r="C42" s="32"/>
      <c r="D42" s="32"/>
      <c r="E42" s="32"/>
      <c r="F42" s="32"/>
      <c r="G42" s="32"/>
    </row>
    <row r="43" spans="1:7" x14ac:dyDescent="0.25">
      <c r="A43" s="31" t="s">
        <v>222</v>
      </c>
      <c r="B43" s="32" t="s">
        <v>230</v>
      </c>
    </row>
    <row r="44" spans="1:7" x14ac:dyDescent="0.25">
      <c r="A44" s="35"/>
      <c r="B44" s="32"/>
    </row>
    <row r="45" spans="1:7" x14ac:dyDescent="0.25">
      <c r="A45" s="23"/>
      <c r="B45" s="23"/>
      <c r="C45" s="23"/>
      <c r="D45" s="24"/>
      <c r="E45" s="24"/>
      <c r="F45" s="24"/>
      <c r="G45" s="25"/>
    </row>
    <row r="46" spans="1:7" ht="35.25" customHeight="1" x14ac:dyDescent="0.25">
      <c r="B46" s="26" t="s">
        <v>231</v>
      </c>
      <c r="C46" s="27"/>
      <c r="D46" s="38" t="s">
        <v>232</v>
      </c>
      <c r="E46" s="38"/>
      <c r="F46" s="28" t="s">
        <v>233</v>
      </c>
      <c r="G46" s="28" t="s">
        <v>234</v>
      </c>
    </row>
    <row r="47" spans="1:7" x14ac:dyDescent="0.25">
      <c r="B47" t="s">
        <v>43</v>
      </c>
      <c r="D47" s="20">
        <f>+'YTD comparison'!E12</f>
        <v>1605245.22</v>
      </c>
      <c r="E47" s="20"/>
      <c r="F47" s="20">
        <f>+'YTD comparison'!G12</f>
        <v>1440006.95</v>
      </c>
      <c r="G47" s="29">
        <f t="shared" ref="G47:G52" si="3">+D47-F47</f>
        <v>165238.27000000002</v>
      </c>
    </row>
    <row r="48" spans="1:7" x14ac:dyDescent="0.25">
      <c r="B48" t="s">
        <v>212</v>
      </c>
      <c r="D48" s="20">
        <f>+'YTD comparison'!E21</f>
        <v>1573657.03</v>
      </c>
      <c r="E48" s="20"/>
      <c r="F48" s="20">
        <f>+'YTD comparison'!G21</f>
        <v>1189146.4099999999</v>
      </c>
      <c r="G48" s="29">
        <f t="shared" si="3"/>
        <v>384510.62000000011</v>
      </c>
    </row>
    <row r="49" spans="1:7" x14ac:dyDescent="0.25">
      <c r="B49" t="s">
        <v>235</v>
      </c>
      <c r="D49" s="20">
        <f>+'YTD comparison'!E22</f>
        <v>31588.19</v>
      </c>
      <c r="E49" s="20"/>
      <c r="F49" s="20">
        <f>+'YTD comparison'!G22</f>
        <v>250860.54</v>
      </c>
      <c r="G49" s="29">
        <f t="shared" si="3"/>
        <v>-219272.35</v>
      </c>
    </row>
    <row r="50" spans="1:7" x14ac:dyDescent="0.25">
      <c r="A50" s="36" t="s">
        <v>214</v>
      </c>
      <c r="B50" t="s">
        <v>215</v>
      </c>
      <c r="D50" s="20">
        <f>+'YTD comparison'!E5</f>
        <v>697769.24</v>
      </c>
      <c r="E50" s="20"/>
      <c r="F50" s="20">
        <f>+'YTD comparison'!G5</f>
        <v>759271.58</v>
      </c>
      <c r="G50" s="29">
        <f t="shared" si="3"/>
        <v>-61502.339999999967</v>
      </c>
    </row>
    <row r="51" spans="1:7" x14ac:dyDescent="0.25">
      <c r="A51" s="31" t="s">
        <v>216</v>
      </c>
      <c r="B51" t="s">
        <v>217</v>
      </c>
      <c r="D51" s="20">
        <f>+'YTD comparison'!E7</f>
        <v>504507.02</v>
      </c>
      <c r="E51" s="20"/>
      <c r="F51" s="20">
        <f>+'YTD comparison'!G7</f>
        <v>445802.31</v>
      </c>
      <c r="G51" s="29">
        <f t="shared" si="3"/>
        <v>58704.710000000021</v>
      </c>
    </row>
    <row r="52" spans="1:7" x14ac:dyDescent="0.25">
      <c r="A52" s="31" t="s">
        <v>216</v>
      </c>
      <c r="B52" t="s">
        <v>218</v>
      </c>
      <c r="D52" s="20">
        <f>+'YTD comparison'!E24</f>
        <v>127659.92000000004</v>
      </c>
      <c r="E52" s="20"/>
      <c r="F52" s="20">
        <f>+'YTD comparison'!G24</f>
        <v>127088.16999999998</v>
      </c>
      <c r="G52" s="29">
        <f t="shared" si="3"/>
        <v>571.75000000005821</v>
      </c>
    </row>
    <row r="53" spans="1:7" x14ac:dyDescent="0.25">
      <c r="A53" s="31"/>
      <c r="D53" s="20"/>
      <c r="E53" s="20"/>
      <c r="F53" s="20"/>
      <c r="G53" s="29"/>
    </row>
    <row r="54" spans="1:7" ht="15" customHeight="1" x14ac:dyDescent="0.25">
      <c r="A54" s="36" t="s">
        <v>214</v>
      </c>
      <c r="B54" s="43" t="s">
        <v>244</v>
      </c>
      <c r="C54" s="43"/>
      <c r="D54" s="43"/>
      <c r="E54" s="43"/>
      <c r="F54" s="43"/>
      <c r="G54" s="43"/>
    </row>
    <row r="55" spans="1:7" x14ac:dyDescent="0.25">
      <c r="A55" s="31" t="s">
        <v>216</v>
      </c>
      <c r="B55" s="39" t="s">
        <v>247</v>
      </c>
      <c r="C55" s="32"/>
      <c r="D55" s="32"/>
      <c r="E55" s="32"/>
      <c r="F55" s="32"/>
      <c r="G55" s="32"/>
    </row>
    <row r="56" spans="1:7" x14ac:dyDescent="0.25">
      <c r="A56" s="31" t="s">
        <v>222</v>
      </c>
      <c r="B56" s="32" t="s">
        <v>248</v>
      </c>
    </row>
    <row r="57" spans="1:7" x14ac:dyDescent="0.25">
      <c r="A57" s="33" t="s">
        <v>220</v>
      </c>
      <c r="B57" s="32" t="s">
        <v>249</v>
      </c>
    </row>
    <row r="58" spans="1:7" x14ac:dyDescent="0.25">
      <c r="A58" s="37" t="s">
        <v>220</v>
      </c>
      <c r="B58" s="32" t="s">
        <v>236</v>
      </c>
    </row>
    <row r="59" spans="1:7" x14ac:dyDescent="0.25">
      <c r="A59" s="35" t="s">
        <v>225</v>
      </c>
      <c r="B59" s="32" t="s">
        <v>250</v>
      </c>
    </row>
    <row r="60" spans="1:7" x14ac:dyDescent="0.25">
      <c r="A60" s="34" t="s">
        <v>224</v>
      </c>
      <c r="B60" s="32" t="s">
        <v>237</v>
      </c>
    </row>
    <row r="61" spans="1:7" x14ac:dyDescent="0.25">
      <c r="A61" s="30" t="s">
        <v>222</v>
      </c>
      <c r="B61" s="32" t="s">
        <v>251</v>
      </c>
    </row>
    <row r="62" spans="1:7" x14ac:dyDescent="0.25">
      <c r="A62" s="40"/>
      <c r="B62" s="32"/>
    </row>
    <row r="63" spans="1:7" x14ac:dyDescent="0.25">
      <c r="A63" s="30"/>
      <c r="B63" s="32"/>
    </row>
    <row r="64" spans="1:7" x14ac:dyDescent="0.25">
      <c r="A64" s="41"/>
      <c r="B64" s="32"/>
    </row>
  </sheetData>
  <mergeCells count="2">
    <mergeCell ref="B40:G40"/>
    <mergeCell ref="B54:G54"/>
  </mergeCells>
  <pageMargins left="0.7" right="0.7" top="0.32" bottom="0.22" header="0.3" footer="0.3"/>
  <pageSetup orientation="portrait" r:id="rId1"/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8D3C1-DEA5-42F0-A106-96A7C2E93531}">
  <sheetPr codeName="Sheet3"/>
  <dimension ref="A1:J77"/>
  <sheetViews>
    <sheetView workbookViewId="0">
      <pane xSplit="5" ySplit="2" topLeftCell="F49" activePane="bottomRight" state="frozenSplit"/>
      <selection pane="topRight" activeCell="F1" sqref="F1"/>
      <selection pane="bottomLeft" activeCell="A3" sqref="A3"/>
      <selection pane="bottomRight"/>
    </sheetView>
  </sheetViews>
  <sheetFormatPr defaultRowHeight="15" x14ac:dyDescent="0.25"/>
  <cols>
    <col min="1" max="4" width="3" style="6" customWidth="1"/>
    <col min="5" max="5" width="32.140625" style="6" customWidth="1"/>
    <col min="6" max="6" width="10.5703125" bestFit="1" customWidth="1"/>
    <col min="7" max="7" width="2.28515625" customWidth="1"/>
    <col min="8" max="8" width="10.5703125" bestFit="1" customWidth="1"/>
    <col min="9" max="9" width="2.28515625" customWidth="1"/>
    <col min="10" max="10" width="10" bestFit="1" customWidth="1"/>
  </cols>
  <sheetData>
    <row r="1" spans="1:10" ht="15.75" thickBot="1" x14ac:dyDescent="0.3">
      <c r="A1" s="1"/>
      <c r="B1" s="1"/>
      <c r="C1" s="1"/>
      <c r="D1" s="1"/>
      <c r="E1" s="1"/>
      <c r="F1" s="11"/>
      <c r="G1" s="10"/>
      <c r="H1" s="11"/>
      <c r="I1" s="10"/>
      <c r="J1" s="11"/>
    </row>
    <row r="2" spans="1:10" s="9" customFormat="1" ht="16.5" thickTop="1" thickBot="1" x14ac:dyDescent="0.3">
      <c r="A2" s="7"/>
      <c r="B2" s="7"/>
      <c r="C2" s="7"/>
      <c r="D2" s="7"/>
      <c r="E2" s="7"/>
      <c r="F2" s="14" t="s">
        <v>129</v>
      </c>
      <c r="G2" s="15"/>
      <c r="H2" s="14" t="s">
        <v>130</v>
      </c>
      <c r="I2" s="15"/>
      <c r="J2" s="14" t="s">
        <v>131</v>
      </c>
    </row>
    <row r="3" spans="1:10" ht="15.75" thickTop="1" x14ac:dyDescent="0.25">
      <c r="A3" s="1" t="s">
        <v>132</v>
      </c>
      <c r="B3" s="1"/>
      <c r="C3" s="1"/>
      <c r="D3" s="1"/>
      <c r="E3" s="1"/>
      <c r="F3" s="2"/>
      <c r="G3" s="12"/>
      <c r="H3" s="2"/>
      <c r="I3" s="12"/>
      <c r="J3" s="2"/>
    </row>
    <row r="4" spans="1:10" x14ac:dyDescent="0.25">
      <c r="A4" s="1"/>
      <c r="B4" s="1" t="s">
        <v>133</v>
      </c>
      <c r="C4" s="1"/>
      <c r="D4" s="1"/>
      <c r="E4" s="1"/>
      <c r="F4" s="2"/>
      <c r="G4" s="12"/>
      <c r="H4" s="2"/>
      <c r="I4" s="12"/>
      <c r="J4" s="2"/>
    </row>
    <row r="5" spans="1:10" x14ac:dyDescent="0.25">
      <c r="A5" s="1"/>
      <c r="B5" s="1"/>
      <c r="C5" s="1" t="s">
        <v>134</v>
      </c>
      <c r="D5" s="1"/>
      <c r="E5" s="1"/>
      <c r="F5" s="2"/>
      <c r="G5" s="12"/>
      <c r="H5" s="2"/>
      <c r="I5" s="12"/>
      <c r="J5" s="2"/>
    </row>
    <row r="6" spans="1:10" ht="15.75" thickBot="1" x14ac:dyDescent="0.3">
      <c r="A6" s="1"/>
      <c r="B6" s="1"/>
      <c r="C6" s="1"/>
      <c r="D6" s="1" t="s">
        <v>135</v>
      </c>
      <c r="E6" s="1"/>
      <c r="F6" s="3">
        <v>2042294.22</v>
      </c>
      <c r="G6" s="12"/>
      <c r="H6" s="3">
        <v>697063.29</v>
      </c>
      <c r="I6" s="12"/>
      <c r="J6" s="3">
        <f>ROUND((F6-H6),5)</f>
        <v>1345230.93</v>
      </c>
    </row>
    <row r="7" spans="1:10" x14ac:dyDescent="0.25">
      <c r="A7" s="1"/>
      <c r="B7" s="1"/>
      <c r="C7" s="1" t="s">
        <v>136</v>
      </c>
      <c r="D7" s="1"/>
      <c r="E7" s="1"/>
      <c r="F7" s="2">
        <f>ROUND(SUM(F5:F6),5)</f>
        <v>2042294.22</v>
      </c>
      <c r="G7" s="12"/>
      <c r="H7" s="2">
        <f>ROUND(SUM(H5:H6),5)</f>
        <v>697063.29</v>
      </c>
      <c r="I7" s="12"/>
      <c r="J7" s="2">
        <f>ROUND((F7-H7),5)</f>
        <v>1345230.93</v>
      </c>
    </row>
    <row r="8" spans="1:10" x14ac:dyDescent="0.25">
      <c r="A8" s="1"/>
      <c r="B8" s="1"/>
      <c r="C8" s="1" t="s">
        <v>137</v>
      </c>
      <c r="D8" s="1"/>
      <c r="E8" s="1"/>
      <c r="F8" s="2"/>
      <c r="G8" s="12"/>
      <c r="H8" s="2"/>
      <c r="I8" s="12"/>
      <c r="J8" s="2"/>
    </row>
    <row r="9" spans="1:10" ht="15.75" thickBot="1" x14ac:dyDescent="0.3">
      <c r="A9" s="1"/>
      <c r="B9" s="1"/>
      <c r="C9" s="1"/>
      <c r="D9" s="1" t="s">
        <v>5</v>
      </c>
      <c r="E9" s="1"/>
      <c r="F9" s="3">
        <v>286877.12</v>
      </c>
      <c r="G9" s="12"/>
      <c r="H9" s="3">
        <v>168302.73</v>
      </c>
      <c r="I9" s="12"/>
      <c r="J9" s="3">
        <f>ROUND((F9-H9),5)</f>
        <v>118574.39</v>
      </c>
    </row>
    <row r="10" spans="1:10" x14ac:dyDescent="0.25">
      <c r="A10" s="1"/>
      <c r="B10" s="1"/>
      <c r="C10" s="1" t="s">
        <v>138</v>
      </c>
      <c r="D10" s="1"/>
      <c r="E10" s="1"/>
      <c r="F10" s="2">
        <f>ROUND(SUM(F8:F9),5)</f>
        <v>286877.12</v>
      </c>
      <c r="G10" s="12"/>
      <c r="H10" s="2">
        <f>ROUND(SUM(H8:H9),5)</f>
        <v>168302.73</v>
      </c>
      <c r="I10" s="12"/>
      <c r="J10" s="2">
        <f>ROUND((F10-H10),5)</f>
        <v>118574.39</v>
      </c>
    </row>
    <row r="11" spans="1:10" x14ac:dyDescent="0.25">
      <c r="A11" s="1"/>
      <c r="B11" s="1"/>
      <c r="C11" s="1" t="s">
        <v>139</v>
      </c>
      <c r="D11" s="1"/>
      <c r="E11" s="1"/>
      <c r="F11" s="2"/>
      <c r="G11" s="12"/>
      <c r="H11" s="2"/>
      <c r="I11" s="12"/>
      <c r="J11" s="2"/>
    </row>
    <row r="12" spans="1:10" x14ac:dyDescent="0.25">
      <c r="A12" s="1"/>
      <c r="B12" s="1"/>
      <c r="C12" s="1"/>
      <c r="D12" s="1" t="s">
        <v>6</v>
      </c>
      <c r="E12" s="1"/>
      <c r="F12" s="2">
        <v>840570.31</v>
      </c>
      <c r="G12" s="12"/>
      <c r="H12" s="2">
        <v>518514.69</v>
      </c>
      <c r="I12" s="12"/>
      <c r="J12" s="2">
        <f t="shared" ref="J12:J23" si="0">ROUND((F12-H12),5)</f>
        <v>322055.62</v>
      </c>
    </row>
    <row r="13" spans="1:10" x14ac:dyDescent="0.25">
      <c r="A13" s="1"/>
      <c r="B13" s="1"/>
      <c r="C13" s="1"/>
      <c r="D13" s="1" t="s">
        <v>7</v>
      </c>
      <c r="E13" s="1"/>
      <c r="F13" s="2">
        <v>31173.56</v>
      </c>
      <c r="G13" s="12"/>
      <c r="H13" s="2">
        <v>37172.47</v>
      </c>
      <c r="I13" s="12"/>
      <c r="J13" s="2">
        <f t="shared" si="0"/>
        <v>-5998.91</v>
      </c>
    </row>
    <row r="14" spans="1:10" x14ac:dyDescent="0.25">
      <c r="A14" s="1"/>
      <c r="B14" s="1"/>
      <c r="C14" s="1"/>
      <c r="D14" s="1" t="s">
        <v>140</v>
      </c>
      <c r="E14" s="1"/>
      <c r="F14" s="2">
        <v>186736.73</v>
      </c>
      <c r="G14" s="12"/>
      <c r="H14" s="2">
        <v>81710.240000000005</v>
      </c>
      <c r="I14" s="12"/>
      <c r="J14" s="2">
        <f t="shared" si="0"/>
        <v>105026.49</v>
      </c>
    </row>
    <row r="15" spans="1:10" x14ac:dyDescent="0.25">
      <c r="A15" s="1"/>
      <c r="B15" s="1"/>
      <c r="C15" s="1"/>
      <c r="D15" s="1" t="s">
        <v>141</v>
      </c>
      <c r="E15" s="1"/>
      <c r="F15" s="2">
        <v>-186736.73</v>
      </c>
      <c r="G15" s="12"/>
      <c r="H15" s="2">
        <v>-81710.240000000005</v>
      </c>
      <c r="I15" s="12"/>
      <c r="J15" s="2">
        <f t="shared" si="0"/>
        <v>-105026.49</v>
      </c>
    </row>
    <row r="16" spans="1:10" x14ac:dyDescent="0.25">
      <c r="A16" s="1"/>
      <c r="B16" s="1"/>
      <c r="C16" s="1"/>
      <c r="D16" s="1" t="s">
        <v>142</v>
      </c>
      <c r="E16" s="1"/>
      <c r="F16" s="2">
        <v>93060.72</v>
      </c>
      <c r="G16" s="12"/>
      <c r="H16" s="2">
        <v>154138.45000000001</v>
      </c>
      <c r="I16" s="12"/>
      <c r="J16" s="2">
        <f t="shared" si="0"/>
        <v>-61077.73</v>
      </c>
    </row>
    <row r="17" spans="1:10" x14ac:dyDescent="0.25">
      <c r="A17" s="1"/>
      <c r="B17" s="1"/>
      <c r="C17" s="1"/>
      <c r="D17" s="1" t="s">
        <v>143</v>
      </c>
      <c r="E17" s="1"/>
      <c r="F17" s="2">
        <v>44984.5</v>
      </c>
      <c r="G17" s="12"/>
      <c r="H17" s="2">
        <v>61109.47</v>
      </c>
      <c r="I17" s="12"/>
      <c r="J17" s="2">
        <f t="shared" si="0"/>
        <v>-16124.97</v>
      </c>
    </row>
    <row r="18" spans="1:10" x14ac:dyDescent="0.25">
      <c r="A18" s="1"/>
      <c r="B18" s="1"/>
      <c r="C18" s="1"/>
      <c r="D18" s="1" t="s">
        <v>144</v>
      </c>
      <c r="E18" s="1"/>
      <c r="F18" s="2">
        <v>11302</v>
      </c>
      <c r="G18" s="12"/>
      <c r="H18" s="2">
        <v>0</v>
      </c>
      <c r="I18" s="12"/>
      <c r="J18" s="2">
        <f t="shared" si="0"/>
        <v>11302</v>
      </c>
    </row>
    <row r="19" spans="1:10" x14ac:dyDescent="0.25">
      <c r="A19" s="1"/>
      <c r="B19" s="1"/>
      <c r="C19" s="1"/>
      <c r="D19" s="1" t="s">
        <v>145</v>
      </c>
      <c r="E19" s="1"/>
      <c r="F19" s="2">
        <v>-66754.740000000005</v>
      </c>
      <c r="G19" s="12"/>
      <c r="H19" s="2">
        <v>-66754.740000000005</v>
      </c>
      <c r="I19" s="12"/>
      <c r="J19" s="2">
        <f t="shared" si="0"/>
        <v>0</v>
      </c>
    </row>
    <row r="20" spans="1:10" x14ac:dyDescent="0.25">
      <c r="A20" s="1"/>
      <c r="B20" s="1"/>
      <c r="C20" s="1"/>
      <c r="D20" s="1" t="s">
        <v>146</v>
      </c>
      <c r="E20" s="1"/>
      <c r="F20" s="2">
        <v>561056.73</v>
      </c>
      <c r="G20" s="12"/>
      <c r="H20" s="2">
        <v>402475.29</v>
      </c>
      <c r="I20" s="12"/>
      <c r="J20" s="2">
        <f t="shared" si="0"/>
        <v>158581.44</v>
      </c>
    </row>
    <row r="21" spans="1:10" ht="15.75" thickBot="1" x14ac:dyDescent="0.3">
      <c r="A21" s="1"/>
      <c r="B21" s="1"/>
      <c r="C21" s="1"/>
      <c r="D21" s="1" t="s">
        <v>147</v>
      </c>
      <c r="E21" s="1"/>
      <c r="F21" s="2">
        <v>183.33</v>
      </c>
      <c r="G21" s="12"/>
      <c r="H21" s="2">
        <v>0</v>
      </c>
      <c r="I21" s="12"/>
      <c r="J21" s="2">
        <f t="shared" si="0"/>
        <v>183.33</v>
      </c>
    </row>
    <row r="22" spans="1:10" ht="15.75" thickBot="1" x14ac:dyDescent="0.3">
      <c r="A22" s="1"/>
      <c r="B22" s="1"/>
      <c r="C22" s="1" t="s">
        <v>148</v>
      </c>
      <c r="D22" s="1"/>
      <c r="E22" s="1"/>
      <c r="F22" s="4">
        <f>ROUND(SUM(F11:F21),5)</f>
        <v>1515576.41</v>
      </c>
      <c r="G22" s="12"/>
      <c r="H22" s="4">
        <f>ROUND(SUM(H11:H21),5)</f>
        <v>1106655.6299999999</v>
      </c>
      <c r="I22" s="12"/>
      <c r="J22" s="4">
        <f t="shared" si="0"/>
        <v>408920.78</v>
      </c>
    </row>
    <row r="23" spans="1:10" x14ac:dyDescent="0.25">
      <c r="A23" s="1"/>
      <c r="B23" s="1" t="s">
        <v>149</v>
      </c>
      <c r="C23" s="1"/>
      <c r="D23" s="1"/>
      <c r="E23" s="1"/>
      <c r="F23" s="2">
        <f>ROUND(F4+F7+F10+F22,5)</f>
        <v>3844747.75</v>
      </c>
      <c r="G23" s="12"/>
      <c r="H23" s="2">
        <f>ROUND(H4+H7+H10+H22,5)</f>
        <v>1972021.65</v>
      </c>
      <c r="I23" s="12"/>
      <c r="J23" s="2">
        <f t="shared" si="0"/>
        <v>1872726.1</v>
      </c>
    </row>
    <row r="24" spans="1:10" x14ac:dyDescent="0.25">
      <c r="A24" s="1"/>
      <c r="B24" s="1" t="s">
        <v>150</v>
      </c>
      <c r="C24" s="1"/>
      <c r="D24" s="1"/>
      <c r="E24" s="1"/>
      <c r="F24" s="2"/>
      <c r="G24" s="12"/>
      <c r="H24" s="2"/>
      <c r="I24" s="12"/>
      <c r="J24" s="2"/>
    </row>
    <row r="25" spans="1:10" x14ac:dyDescent="0.25">
      <c r="A25" s="1"/>
      <c r="B25" s="1"/>
      <c r="C25" s="1" t="s">
        <v>12</v>
      </c>
      <c r="D25" s="1"/>
      <c r="E25" s="1"/>
      <c r="F25" s="2">
        <v>1169231.1599999999</v>
      </c>
      <c r="G25" s="12"/>
      <c r="H25" s="2">
        <v>643051.72</v>
      </c>
      <c r="I25" s="12"/>
      <c r="J25" s="2">
        <f t="shared" ref="J25:J34" si="1">ROUND((F25-H25),5)</f>
        <v>526179.43999999994</v>
      </c>
    </row>
    <row r="26" spans="1:10" x14ac:dyDescent="0.25">
      <c r="A26" s="1"/>
      <c r="B26" s="1"/>
      <c r="C26" s="1" t="s">
        <v>151</v>
      </c>
      <c r="D26" s="1"/>
      <c r="E26" s="1"/>
      <c r="F26" s="2">
        <v>964551.99</v>
      </c>
      <c r="G26" s="12"/>
      <c r="H26" s="2">
        <v>964551.99</v>
      </c>
      <c r="I26" s="12"/>
      <c r="J26" s="2">
        <f t="shared" si="1"/>
        <v>0</v>
      </c>
    </row>
    <row r="27" spans="1:10" x14ac:dyDescent="0.25">
      <c r="A27" s="1"/>
      <c r="B27" s="1"/>
      <c r="C27" s="1" t="s">
        <v>152</v>
      </c>
      <c r="D27" s="1"/>
      <c r="E27" s="1"/>
      <c r="F27" s="2">
        <v>46712.17</v>
      </c>
      <c r="G27" s="12"/>
      <c r="H27" s="2">
        <v>35793.11</v>
      </c>
      <c r="I27" s="12"/>
      <c r="J27" s="2">
        <f t="shared" si="1"/>
        <v>10919.06</v>
      </c>
    </row>
    <row r="28" spans="1:10" x14ac:dyDescent="0.25">
      <c r="A28" s="1"/>
      <c r="B28" s="1"/>
      <c r="C28" s="1" t="s">
        <v>153</v>
      </c>
      <c r="D28" s="1"/>
      <c r="E28" s="1"/>
      <c r="F28" s="2">
        <v>41091.35</v>
      </c>
      <c r="G28" s="12"/>
      <c r="H28" s="2">
        <v>41091.35</v>
      </c>
      <c r="I28" s="12"/>
      <c r="J28" s="2">
        <f t="shared" si="1"/>
        <v>0</v>
      </c>
    </row>
    <row r="29" spans="1:10" x14ac:dyDescent="0.25">
      <c r="A29" s="1"/>
      <c r="B29" s="1"/>
      <c r="C29" s="1" t="s">
        <v>154</v>
      </c>
      <c r="D29" s="1"/>
      <c r="E29" s="1"/>
      <c r="F29" s="2">
        <v>53502.400000000001</v>
      </c>
      <c r="G29" s="12"/>
      <c r="H29" s="2">
        <v>25789.65</v>
      </c>
      <c r="I29" s="12"/>
      <c r="J29" s="2">
        <f t="shared" si="1"/>
        <v>27712.75</v>
      </c>
    </row>
    <row r="30" spans="1:10" x14ac:dyDescent="0.25">
      <c r="A30" s="1"/>
      <c r="B30" s="1"/>
      <c r="C30" s="1" t="s">
        <v>155</v>
      </c>
      <c r="D30" s="1"/>
      <c r="E30" s="1"/>
      <c r="F30" s="2">
        <v>137248.95000000001</v>
      </c>
      <c r="G30" s="12"/>
      <c r="H30" s="2">
        <v>137248.95000000001</v>
      </c>
      <c r="I30" s="12"/>
      <c r="J30" s="2">
        <f t="shared" si="1"/>
        <v>0</v>
      </c>
    </row>
    <row r="31" spans="1:10" x14ac:dyDescent="0.25">
      <c r="A31" s="1"/>
      <c r="B31" s="1"/>
      <c r="C31" s="1" t="s">
        <v>156</v>
      </c>
      <c r="D31" s="1"/>
      <c r="E31" s="1"/>
      <c r="F31" s="2">
        <v>453000</v>
      </c>
      <c r="G31" s="12"/>
      <c r="H31" s="2">
        <v>453000</v>
      </c>
      <c r="I31" s="12"/>
      <c r="J31" s="2">
        <f t="shared" si="1"/>
        <v>0</v>
      </c>
    </row>
    <row r="32" spans="1:10" x14ac:dyDescent="0.25">
      <c r="A32" s="1"/>
      <c r="B32" s="1"/>
      <c r="C32" s="1" t="s">
        <v>157</v>
      </c>
      <c r="D32" s="1"/>
      <c r="E32" s="1"/>
      <c r="F32" s="2">
        <v>117282.97</v>
      </c>
      <c r="G32" s="12"/>
      <c r="H32" s="2">
        <v>117282.97</v>
      </c>
      <c r="I32" s="12"/>
      <c r="J32" s="2">
        <f t="shared" si="1"/>
        <v>0</v>
      </c>
    </row>
    <row r="33" spans="1:10" ht="15.75" thickBot="1" x14ac:dyDescent="0.3">
      <c r="A33" s="1"/>
      <c r="B33" s="1"/>
      <c r="C33" s="1" t="s">
        <v>158</v>
      </c>
      <c r="D33" s="1"/>
      <c r="E33" s="1"/>
      <c r="F33" s="3">
        <v>-773475.33</v>
      </c>
      <c r="G33" s="12"/>
      <c r="H33" s="3">
        <v>-865076.59</v>
      </c>
      <c r="I33" s="12"/>
      <c r="J33" s="3">
        <f t="shared" si="1"/>
        <v>91601.26</v>
      </c>
    </row>
    <row r="34" spans="1:10" x14ac:dyDescent="0.25">
      <c r="A34" s="1"/>
      <c r="B34" s="1" t="s">
        <v>159</v>
      </c>
      <c r="C34" s="1"/>
      <c r="D34" s="1"/>
      <c r="E34" s="1"/>
      <c r="F34" s="2">
        <f>ROUND(SUM(F24:F33),5)</f>
        <v>2209145.66</v>
      </c>
      <c r="G34" s="12"/>
      <c r="H34" s="2">
        <f>ROUND(SUM(H24:H33),5)</f>
        <v>1552733.15</v>
      </c>
      <c r="I34" s="12"/>
      <c r="J34" s="2">
        <f t="shared" si="1"/>
        <v>656412.51</v>
      </c>
    </row>
    <row r="35" spans="1:10" x14ac:dyDescent="0.25">
      <c r="A35" s="1"/>
      <c r="B35" s="1" t="s">
        <v>160</v>
      </c>
      <c r="C35" s="1"/>
      <c r="D35" s="1"/>
      <c r="E35" s="1"/>
      <c r="F35" s="2"/>
      <c r="G35" s="12"/>
      <c r="H35" s="2"/>
      <c r="I35" s="12"/>
      <c r="J35" s="2"/>
    </row>
    <row r="36" spans="1:10" x14ac:dyDescent="0.25">
      <c r="A36" s="1"/>
      <c r="B36" s="1"/>
      <c r="C36" s="1" t="s">
        <v>13</v>
      </c>
      <c r="D36" s="1"/>
      <c r="E36" s="1"/>
      <c r="F36" s="2">
        <v>1755944.55</v>
      </c>
      <c r="G36" s="12"/>
      <c r="H36" s="2">
        <v>1970865.7</v>
      </c>
      <c r="I36" s="12"/>
      <c r="J36" s="2">
        <f>ROUND((F36-H36),5)</f>
        <v>-214921.15</v>
      </c>
    </row>
    <row r="37" spans="1:10" x14ac:dyDescent="0.25">
      <c r="A37" s="1"/>
      <c r="B37" s="1"/>
      <c r="C37" s="1" t="s">
        <v>161</v>
      </c>
      <c r="D37" s="1"/>
      <c r="E37" s="1"/>
      <c r="F37" s="2">
        <v>-1104306</v>
      </c>
      <c r="G37" s="12"/>
      <c r="H37" s="2">
        <v>-1130250</v>
      </c>
      <c r="I37" s="12"/>
      <c r="J37" s="2">
        <f>ROUND((F37-H37),5)</f>
        <v>25944</v>
      </c>
    </row>
    <row r="38" spans="1:10" ht="15.75" thickBot="1" x14ac:dyDescent="0.3">
      <c r="A38" s="1"/>
      <c r="B38" s="1"/>
      <c r="C38" s="1" t="s">
        <v>162</v>
      </c>
      <c r="D38" s="1"/>
      <c r="E38" s="1"/>
      <c r="F38" s="2">
        <v>-93060.72</v>
      </c>
      <c r="G38" s="12"/>
      <c r="H38" s="2">
        <v>-154138.45000000001</v>
      </c>
      <c r="I38" s="12"/>
      <c r="J38" s="2">
        <f>ROUND((F38-H38),5)</f>
        <v>61077.73</v>
      </c>
    </row>
    <row r="39" spans="1:10" ht="15.75" thickBot="1" x14ac:dyDescent="0.3">
      <c r="A39" s="1"/>
      <c r="B39" s="1" t="s">
        <v>163</v>
      </c>
      <c r="C39" s="1"/>
      <c r="D39" s="1"/>
      <c r="E39" s="1"/>
      <c r="F39" s="13">
        <f>ROUND(SUM(F35:F38),5)</f>
        <v>558577.82999999996</v>
      </c>
      <c r="G39" s="12"/>
      <c r="H39" s="13">
        <f>ROUND(SUM(H35:H38),5)</f>
        <v>686477.25</v>
      </c>
      <c r="I39" s="12"/>
      <c r="J39" s="13">
        <f>ROUND((F39-H39),5)</f>
        <v>-127899.42</v>
      </c>
    </row>
    <row r="40" spans="1:10" s="6" customFormat="1" ht="12" thickBot="1" x14ac:dyDescent="0.25">
      <c r="A40" s="1" t="s">
        <v>164</v>
      </c>
      <c r="B40" s="1"/>
      <c r="C40" s="1"/>
      <c r="D40" s="1"/>
      <c r="E40" s="1"/>
      <c r="F40" s="5">
        <f>ROUND(F3+F23+F34+F39,5)</f>
        <v>6612471.2400000002</v>
      </c>
      <c r="G40" s="1"/>
      <c r="H40" s="5">
        <f>ROUND(H3+H23+H34+H39,5)</f>
        <v>4211232.05</v>
      </c>
      <c r="I40" s="1"/>
      <c r="J40" s="5">
        <f>ROUND((F40-H40),5)</f>
        <v>2401239.19</v>
      </c>
    </row>
    <row r="41" spans="1:10" ht="15.75" thickTop="1" x14ac:dyDescent="0.25">
      <c r="A41" s="1" t="s">
        <v>165</v>
      </c>
      <c r="B41" s="1"/>
      <c r="C41" s="1"/>
      <c r="D41" s="1"/>
      <c r="E41" s="1"/>
      <c r="F41" s="2"/>
      <c r="G41" s="12"/>
      <c r="H41" s="2"/>
      <c r="I41" s="12"/>
      <c r="J41" s="2"/>
    </row>
    <row r="42" spans="1:10" x14ac:dyDescent="0.25">
      <c r="A42" s="1"/>
      <c r="B42" s="1" t="s">
        <v>166</v>
      </c>
      <c r="C42" s="1"/>
      <c r="D42" s="1"/>
      <c r="E42" s="1"/>
      <c r="F42" s="2"/>
      <c r="G42" s="12"/>
      <c r="H42" s="2"/>
      <c r="I42" s="12"/>
      <c r="J42" s="2"/>
    </row>
    <row r="43" spans="1:10" x14ac:dyDescent="0.25">
      <c r="A43" s="1"/>
      <c r="B43" s="1"/>
      <c r="C43" s="1" t="s">
        <v>167</v>
      </c>
      <c r="D43" s="1"/>
      <c r="E43" s="1"/>
      <c r="F43" s="2"/>
      <c r="G43" s="12"/>
      <c r="H43" s="2"/>
      <c r="I43" s="12"/>
      <c r="J43" s="2"/>
    </row>
    <row r="44" spans="1:10" x14ac:dyDescent="0.25">
      <c r="A44" s="1"/>
      <c r="B44" s="1"/>
      <c r="C44" s="1"/>
      <c r="D44" s="1" t="s">
        <v>168</v>
      </c>
      <c r="E44" s="1"/>
      <c r="F44" s="2"/>
      <c r="G44" s="12"/>
      <c r="H44" s="2"/>
      <c r="I44" s="12"/>
      <c r="J44" s="2"/>
    </row>
    <row r="45" spans="1:10" ht="15.75" thickBot="1" x14ac:dyDescent="0.3">
      <c r="A45" s="1"/>
      <c r="B45" s="1"/>
      <c r="C45" s="1"/>
      <c r="D45" s="1"/>
      <c r="E45" s="1" t="s">
        <v>8</v>
      </c>
      <c r="F45" s="3">
        <v>230172.49</v>
      </c>
      <c r="G45" s="12"/>
      <c r="H45" s="3">
        <v>103346.09</v>
      </c>
      <c r="I45" s="12"/>
      <c r="J45" s="3">
        <f>ROUND((F45-H45),5)</f>
        <v>126826.4</v>
      </c>
    </row>
    <row r="46" spans="1:10" x14ac:dyDescent="0.25">
      <c r="A46" s="1"/>
      <c r="B46" s="1"/>
      <c r="C46" s="1"/>
      <c r="D46" s="1" t="s">
        <v>169</v>
      </c>
      <c r="E46" s="1"/>
      <c r="F46" s="2">
        <f>ROUND(SUM(F44:F45),5)</f>
        <v>230172.49</v>
      </c>
      <c r="G46" s="12"/>
      <c r="H46" s="2">
        <f>ROUND(SUM(H44:H45),5)</f>
        <v>103346.09</v>
      </c>
      <c r="I46" s="12"/>
      <c r="J46" s="2">
        <f>ROUND((F46-H46),5)</f>
        <v>126826.4</v>
      </c>
    </row>
    <row r="47" spans="1:10" x14ac:dyDescent="0.25">
      <c r="A47" s="1"/>
      <c r="B47" s="1"/>
      <c r="C47" s="1"/>
      <c r="D47" s="1" t="s">
        <v>170</v>
      </c>
      <c r="E47" s="1"/>
      <c r="F47" s="2"/>
      <c r="G47" s="12"/>
      <c r="H47" s="2"/>
      <c r="I47" s="12"/>
      <c r="J47" s="2"/>
    </row>
    <row r="48" spans="1:10" x14ac:dyDescent="0.25">
      <c r="A48" s="1"/>
      <c r="B48" s="1"/>
      <c r="C48" s="1"/>
      <c r="D48" s="1"/>
      <c r="E48" s="1" t="s">
        <v>171</v>
      </c>
      <c r="F48" s="2">
        <v>0</v>
      </c>
      <c r="G48" s="12"/>
      <c r="H48" s="2">
        <v>3600</v>
      </c>
      <c r="I48" s="12"/>
      <c r="J48" s="2">
        <f t="shared" ref="J48:J57" si="2">ROUND((F48-H48),5)</f>
        <v>-3600</v>
      </c>
    </row>
    <row r="49" spans="1:10" x14ac:dyDescent="0.25">
      <c r="A49" s="1"/>
      <c r="B49" s="1"/>
      <c r="C49" s="1"/>
      <c r="D49" s="1"/>
      <c r="E49" s="1" t="s">
        <v>172</v>
      </c>
      <c r="F49" s="2">
        <v>-22661.37</v>
      </c>
      <c r="G49" s="12"/>
      <c r="H49" s="2">
        <v>680.27</v>
      </c>
      <c r="I49" s="12"/>
      <c r="J49" s="2">
        <f t="shared" si="2"/>
        <v>-23341.64</v>
      </c>
    </row>
    <row r="50" spans="1:10" x14ac:dyDescent="0.25">
      <c r="A50" s="1"/>
      <c r="B50" s="1"/>
      <c r="C50" s="1"/>
      <c r="D50" s="1"/>
      <c r="E50" s="1" t="s">
        <v>173</v>
      </c>
      <c r="F50" s="2">
        <v>2036.76</v>
      </c>
      <c r="G50" s="12"/>
      <c r="H50" s="2">
        <v>7447.99</v>
      </c>
      <c r="I50" s="12"/>
      <c r="J50" s="2">
        <f t="shared" si="2"/>
        <v>-5411.23</v>
      </c>
    </row>
    <row r="51" spans="1:10" x14ac:dyDescent="0.25">
      <c r="A51" s="1"/>
      <c r="B51" s="1"/>
      <c r="C51" s="1"/>
      <c r="D51" s="1"/>
      <c r="E51" s="1" t="s">
        <v>174</v>
      </c>
      <c r="F51" s="2">
        <v>43194.06</v>
      </c>
      <c r="G51" s="12"/>
      <c r="H51" s="2">
        <v>27799.24</v>
      </c>
      <c r="I51" s="12"/>
      <c r="J51" s="2">
        <f t="shared" si="2"/>
        <v>15394.82</v>
      </c>
    </row>
    <row r="52" spans="1:10" x14ac:dyDescent="0.25">
      <c r="A52" s="1"/>
      <c r="B52" s="1"/>
      <c r="C52" s="1"/>
      <c r="D52" s="1"/>
      <c r="E52" s="1" t="s">
        <v>175</v>
      </c>
      <c r="F52" s="2">
        <v>15000</v>
      </c>
      <c r="G52" s="12"/>
      <c r="H52" s="2">
        <v>25000</v>
      </c>
      <c r="I52" s="12"/>
      <c r="J52" s="2">
        <f t="shared" si="2"/>
        <v>-10000</v>
      </c>
    </row>
    <row r="53" spans="1:10" x14ac:dyDescent="0.25">
      <c r="A53" s="1"/>
      <c r="B53" s="1"/>
      <c r="C53" s="1"/>
      <c r="D53" s="1"/>
      <c r="E53" s="1" t="s">
        <v>176</v>
      </c>
      <c r="F53" s="2">
        <v>488907.61</v>
      </c>
      <c r="G53" s="12"/>
      <c r="H53" s="2">
        <v>250607</v>
      </c>
      <c r="I53" s="12"/>
      <c r="J53" s="2">
        <f t="shared" si="2"/>
        <v>238300.61</v>
      </c>
    </row>
    <row r="54" spans="1:10" x14ac:dyDescent="0.25">
      <c r="A54" s="1"/>
      <c r="B54" s="1"/>
      <c r="C54" s="1"/>
      <c r="D54" s="1"/>
      <c r="E54" s="1" t="s">
        <v>177</v>
      </c>
      <c r="F54" s="2">
        <v>0</v>
      </c>
      <c r="G54" s="12"/>
      <c r="H54" s="2">
        <v>510.85</v>
      </c>
      <c r="I54" s="12"/>
      <c r="J54" s="2">
        <f t="shared" si="2"/>
        <v>-510.85</v>
      </c>
    </row>
    <row r="55" spans="1:10" ht="15.75" thickBot="1" x14ac:dyDescent="0.3">
      <c r="A55" s="1"/>
      <c r="B55" s="1"/>
      <c r="C55" s="1"/>
      <c r="D55" s="1"/>
      <c r="E55" s="1" t="s">
        <v>9</v>
      </c>
      <c r="F55" s="2">
        <v>250000</v>
      </c>
      <c r="G55" s="12"/>
      <c r="H55" s="2">
        <v>231551.29</v>
      </c>
      <c r="I55" s="12"/>
      <c r="J55" s="2">
        <f t="shared" si="2"/>
        <v>18448.71</v>
      </c>
    </row>
    <row r="56" spans="1:10" ht="15.75" thickBot="1" x14ac:dyDescent="0.3">
      <c r="A56" s="1"/>
      <c r="B56" s="1"/>
      <c r="C56" s="1"/>
      <c r="D56" s="1" t="s">
        <v>178</v>
      </c>
      <c r="E56" s="1"/>
      <c r="F56" s="4">
        <f>ROUND(SUM(F47:F55),5)</f>
        <v>776477.06</v>
      </c>
      <c r="G56" s="12"/>
      <c r="H56" s="4">
        <f>ROUND(SUM(H47:H55),5)</f>
        <v>547196.64</v>
      </c>
      <c r="I56" s="12"/>
      <c r="J56" s="4">
        <f t="shared" si="2"/>
        <v>229280.42</v>
      </c>
    </row>
    <row r="57" spans="1:10" x14ac:dyDescent="0.25">
      <c r="A57" s="1"/>
      <c r="B57" s="1"/>
      <c r="C57" s="1" t="s">
        <v>179</v>
      </c>
      <c r="D57" s="1"/>
      <c r="E57" s="1"/>
      <c r="F57" s="2">
        <f>ROUND(F43+F46+F56,5)</f>
        <v>1006649.55</v>
      </c>
      <c r="G57" s="12"/>
      <c r="H57" s="2">
        <f>ROUND(H43+H46+H56,5)</f>
        <v>650542.73</v>
      </c>
      <c r="I57" s="12"/>
      <c r="J57" s="2">
        <f t="shared" si="2"/>
        <v>356106.82</v>
      </c>
    </row>
    <row r="58" spans="1:10" x14ac:dyDescent="0.25">
      <c r="A58" s="1"/>
      <c r="B58" s="1"/>
      <c r="C58" s="1" t="s">
        <v>180</v>
      </c>
      <c r="D58" s="1"/>
      <c r="E58" s="1"/>
      <c r="F58" s="2"/>
      <c r="G58" s="12"/>
      <c r="H58" s="2"/>
      <c r="I58" s="12"/>
      <c r="J58" s="2"/>
    </row>
    <row r="59" spans="1:10" x14ac:dyDescent="0.25">
      <c r="A59" s="1"/>
      <c r="B59" s="1"/>
      <c r="C59" s="1"/>
      <c r="D59" s="1" t="s">
        <v>16</v>
      </c>
      <c r="E59" s="1"/>
      <c r="F59" s="2">
        <v>357823.99</v>
      </c>
      <c r="G59" s="12"/>
      <c r="H59" s="2">
        <v>414878.65</v>
      </c>
      <c r="I59" s="12"/>
      <c r="J59" s="2">
        <f t="shared" ref="J59:J71" si="3">ROUND((F59-H59),5)</f>
        <v>-57054.66</v>
      </c>
    </row>
    <row r="60" spans="1:10" x14ac:dyDescent="0.25">
      <c r="A60" s="1"/>
      <c r="B60" s="1"/>
      <c r="C60" s="1"/>
      <c r="D60" s="1" t="s">
        <v>17</v>
      </c>
      <c r="E60" s="1"/>
      <c r="F60" s="2">
        <v>12960.3</v>
      </c>
      <c r="G60" s="12"/>
      <c r="H60" s="2">
        <v>38522.11</v>
      </c>
      <c r="I60" s="12"/>
      <c r="J60" s="2">
        <f t="shared" si="3"/>
        <v>-25561.81</v>
      </c>
    </row>
    <row r="61" spans="1:10" x14ac:dyDescent="0.25">
      <c r="A61" s="1"/>
      <c r="B61" s="1"/>
      <c r="C61" s="1"/>
      <c r="D61" s="1" t="s">
        <v>181</v>
      </c>
      <c r="E61" s="1"/>
      <c r="F61" s="2">
        <v>67500</v>
      </c>
      <c r="G61" s="12"/>
      <c r="H61" s="2">
        <v>67500</v>
      </c>
      <c r="I61" s="12"/>
      <c r="J61" s="2">
        <f t="shared" si="3"/>
        <v>0</v>
      </c>
    </row>
    <row r="62" spans="1:10" x14ac:dyDescent="0.25">
      <c r="A62" s="1"/>
      <c r="B62" s="1"/>
      <c r="C62" s="1"/>
      <c r="D62" s="1" t="s">
        <v>182</v>
      </c>
      <c r="E62" s="1"/>
      <c r="F62" s="2">
        <v>10000</v>
      </c>
      <c r="G62" s="12"/>
      <c r="H62" s="2">
        <v>10000</v>
      </c>
      <c r="I62" s="12"/>
      <c r="J62" s="2">
        <f t="shared" si="3"/>
        <v>0</v>
      </c>
    </row>
    <row r="63" spans="1:10" x14ac:dyDescent="0.25">
      <c r="A63" s="1"/>
      <c r="B63" s="1"/>
      <c r="C63" s="1"/>
      <c r="D63" s="1" t="s">
        <v>18</v>
      </c>
      <c r="E63" s="1"/>
      <c r="F63" s="2">
        <v>551643.93999999994</v>
      </c>
      <c r="G63" s="12"/>
      <c r="H63" s="2">
        <v>572601.56999999995</v>
      </c>
      <c r="I63" s="12"/>
      <c r="J63" s="2">
        <f t="shared" si="3"/>
        <v>-20957.63</v>
      </c>
    </row>
    <row r="64" spans="1:10" x14ac:dyDescent="0.25">
      <c r="A64" s="1"/>
      <c r="B64" s="1"/>
      <c r="C64" s="1"/>
      <c r="D64" s="1" t="s">
        <v>183</v>
      </c>
      <c r="E64" s="1"/>
      <c r="F64" s="2">
        <v>0</v>
      </c>
      <c r="G64" s="12"/>
      <c r="H64" s="2">
        <v>82669.14</v>
      </c>
      <c r="I64" s="12"/>
      <c r="J64" s="2">
        <f t="shared" si="3"/>
        <v>-82669.14</v>
      </c>
    </row>
    <row r="65" spans="1:10" x14ac:dyDescent="0.25">
      <c r="A65" s="1"/>
      <c r="B65" s="1"/>
      <c r="C65" s="1"/>
      <c r="D65" s="1" t="s">
        <v>19</v>
      </c>
      <c r="E65" s="1"/>
      <c r="F65" s="2">
        <v>530994.03</v>
      </c>
      <c r="G65" s="12"/>
      <c r="H65" s="2">
        <v>0</v>
      </c>
      <c r="I65" s="12"/>
      <c r="J65" s="2">
        <f t="shared" si="3"/>
        <v>530994.03</v>
      </c>
    </row>
    <row r="66" spans="1:10" x14ac:dyDescent="0.25">
      <c r="A66" s="1"/>
      <c r="B66" s="1"/>
      <c r="C66" s="1"/>
      <c r="D66" s="1" t="s">
        <v>184</v>
      </c>
      <c r="E66" s="1"/>
      <c r="F66" s="2">
        <v>-488907.61</v>
      </c>
      <c r="G66" s="12"/>
      <c r="H66" s="2">
        <v>-250607</v>
      </c>
      <c r="I66" s="12"/>
      <c r="J66" s="2">
        <f t="shared" si="3"/>
        <v>-238300.61</v>
      </c>
    </row>
    <row r="67" spans="1:10" x14ac:dyDescent="0.25">
      <c r="A67" s="1"/>
      <c r="B67" s="1"/>
      <c r="C67" s="1"/>
      <c r="D67" s="1" t="s">
        <v>20</v>
      </c>
      <c r="E67" s="1"/>
      <c r="F67" s="2">
        <v>31265.98</v>
      </c>
      <c r="G67" s="12"/>
      <c r="H67" s="2">
        <v>34690.03</v>
      </c>
      <c r="I67" s="12"/>
      <c r="J67" s="2">
        <f t="shared" si="3"/>
        <v>-3424.05</v>
      </c>
    </row>
    <row r="68" spans="1:10" x14ac:dyDescent="0.25">
      <c r="A68" s="1"/>
      <c r="B68" s="1"/>
      <c r="C68" s="1"/>
      <c r="D68" s="1" t="s">
        <v>185</v>
      </c>
      <c r="E68" s="1"/>
      <c r="F68" s="2">
        <v>0</v>
      </c>
      <c r="G68" s="12"/>
      <c r="H68" s="2">
        <v>450000.85</v>
      </c>
      <c r="I68" s="12"/>
      <c r="J68" s="2">
        <f t="shared" si="3"/>
        <v>-450000.85</v>
      </c>
    </row>
    <row r="69" spans="1:10" ht="15.75" thickBot="1" x14ac:dyDescent="0.3">
      <c r="A69" s="1"/>
      <c r="B69" s="1"/>
      <c r="C69" s="1"/>
      <c r="D69" s="1" t="s">
        <v>186</v>
      </c>
      <c r="E69" s="1"/>
      <c r="F69" s="2">
        <v>-4778.29</v>
      </c>
      <c r="G69" s="12"/>
      <c r="H69" s="2">
        <v>-15699.99</v>
      </c>
      <c r="I69" s="12"/>
      <c r="J69" s="2">
        <f t="shared" si="3"/>
        <v>10921.7</v>
      </c>
    </row>
    <row r="70" spans="1:10" ht="15.75" thickBot="1" x14ac:dyDescent="0.3">
      <c r="A70" s="1"/>
      <c r="B70" s="1"/>
      <c r="C70" s="1" t="s">
        <v>187</v>
      </c>
      <c r="D70" s="1"/>
      <c r="E70" s="1"/>
      <c r="F70" s="4">
        <f>ROUND(SUM(F58:F69),5)</f>
        <v>1068502.3400000001</v>
      </c>
      <c r="G70" s="12"/>
      <c r="H70" s="4">
        <f>ROUND(SUM(H58:H69),5)</f>
        <v>1404555.36</v>
      </c>
      <c r="I70" s="12"/>
      <c r="J70" s="4">
        <f t="shared" si="3"/>
        <v>-336053.02</v>
      </c>
    </row>
    <row r="71" spans="1:10" x14ac:dyDescent="0.25">
      <c r="A71" s="1"/>
      <c r="B71" s="1" t="s">
        <v>188</v>
      </c>
      <c r="C71" s="1"/>
      <c r="D71" s="1"/>
      <c r="E71" s="1"/>
      <c r="F71" s="2">
        <f>ROUND(F42+F57+F70,5)</f>
        <v>2075151.89</v>
      </c>
      <c r="G71" s="12"/>
      <c r="H71" s="2">
        <f>ROUND(H42+H57+H70,5)</f>
        <v>2055098.09</v>
      </c>
      <c r="I71" s="12"/>
      <c r="J71" s="2">
        <f t="shared" si="3"/>
        <v>20053.8</v>
      </c>
    </row>
    <row r="72" spans="1:10" x14ac:dyDescent="0.25">
      <c r="A72" s="1"/>
      <c r="B72" s="1" t="s">
        <v>189</v>
      </c>
      <c r="C72" s="1"/>
      <c r="D72" s="1"/>
      <c r="E72" s="1"/>
      <c r="F72" s="2"/>
      <c r="G72" s="12"/>
      <c r="H72" s="2"/>
      <c r="I72" s="12"/>
      <c r="J72" s="2"/>
    </row>
    <row r="73" spans="1:10" x14ac:dyDescent="0.25">
      <c r="A73" s="1"/>
      <c r="B73" s="1"/>
      <c r="C73" s="1" t="s">
        <v>190</v>
      </c>
      <c r="D73" s="1"/>
      <c r="E73" s="1"/>
      <c r="F73" s="2">
        <v>4505731.16</v>
      </c>
      <c r="G73" s="12"/>
      <c r="H73" s="2">
        <v>1905273.42</v>
      </c>
      <c r="I73" s="12"/>
      <c r="J73" s="2">
        <f>ROUND((F73-H73),5)</f>
        <v>2600457.7400000002</v>
      </c>
    </row>
    <row r="74" spans="1:10" ht="15.75" thickBot="1" x14ac:dyDescent="0.3">
      <c r="A74" s="1"/>
      <c r="B74" s="1"/>
      <c r="C74" s="1" t="s">
        <v>2</v>
      </c>
      <c r="D74" s="1"/>
      <c r="E74" s="1"/>
      <c r="F74" s="2">
        <v>31588.19</v>
      </c>
      <c r="G74" s="12"/>
      <c r="H74" s="2">
        <v>250860.54</v>
      </c>
      <c r="I74" s="12"/>
      <c r="J74" s="2">
        <f>ROUND((F74-H74),5)</f>
        <v>-219272.35</v>
      </c>
    </row>
    <row r="75" spans="1:10" ht="15.75" thickBot="1" x14ac:dyDescent="0.3">
      <c r="A75" s="1"/>
      <c r="B75" s="1" t="s">
        <v>191</v>
      </c>
      <c r="C75" s="1"/>
      <c r="D75" s="1"/>
      <c r="E75" s="1"/>
      <c r="F75" s="13">
        <f>ROUND(SUM(F72:F74),5)</f>
        <v>4537319.3499999996</v>
      </c>
      <c r="G75" s="12"/>
      <c r="H75" s="13">
        <f>ROUND(SUM(H72:H74),5)</f>
        <v>2156133.96</v>
      </c>
      <c r="I75" s="12"/>
      <c r="J75" s="13">
        <f>ROUND((F75-H75),5)</f>
        <v>2381185.39</v>
      </c>
    </row>
    <row r="76" spans="1:10" s="6" customFormat="1" ht="12" thickBot="1" x14ac:dyDescent="0.25">
      <c r="A76" s="1" t="s">
        <v>192</v>
      </c>
      <c r="B76" s="1"/>
      <c r="C76" s="1"/>
      <c r="D76" s="1"/>
      <c r="E76" s="1"/>
      <c r="F76" s="5">
        <f>ROUND(F41+F71+F75,5)</f>
        <v>6612471.2400000002</v>
      </c>
      <c r="G76" s="1"/>
      <c r="H76" s="5">
        <f>ROUND(H41+H71+H75,5)</f>
        <v>4211232.05</v>
      </c>
      <c r="I76" s="1"/>
      <c r="J76" s="5">
        <f>ROUND((F76-H76),5)</f>
        <v>2401239.19</v>
      </c>
    </row>
    <row r="77" spans="1:10" ht="15.75" thickTop="1" x14ac:dyDescent="0.25"/>
  </sheetData>
  <pageMargins left="0.7" right="0.7" top="0.75" bottom="0.75" header="0.1" footer="0.3"/>
  <pageSetup orientation="portrait" r:id="rId1"/>
  <headerFooter>
    <oddHeader>&amp;L&amp;"Arial,Bold"&amp;8 10:35 AM
&amp;"Arial,Bold"&amp;8 01/19/23
&amp;"Arial,Bold"&amp;8 Accrual Basis&amp;C&amp;"Arial,Bold"&amp;12 Habitat for Humanity of Catawba Valley
&amp;"Arial,Bold"&amp;14 Balance Sheet Prev Year Comparison
&amp;"Arial,Bold"&amp;10 As of December 31,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7169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7169" r:id="rId4" name="FILTER"/>
      </mc:Fallback>
    </mc:AlternateContent>
    <mc:AlternateContent xmlns:mc="http://schemas.openxmlformats.org/markup-compatibility/2006">
      <mc:Choice Requires="x14">
        <control shapeId="7170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7170" r:id="rId6" name="HEAD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9CC05-4676-48F2-B804-EDB9C3FF2A7C}">
  <sheetPr codeName="Sheet7"/>
  <dimension ref="A1:K100"/>
  <sheetViews>
    <sheetView workbookViewId="0">
      <pane xSplit="5" ySplit="2" topLeftCell="F70" activePane="bottomRight" state="frozenSplit"/>
      <selection pane="topRight" activeCell="F1" sqref="F1"/>
      <selection pane="bottomLeft" activeCell="A3" sqref="A3"/>
      <selection pane="bottomRight" activeCell="K81" sqref="K81"/>
    </sheetView>
  </sheetViews>
  <sheetFormatPr defaultRowHeight="15" x14ac:dyDescent="0.25"/>
  <cols>
    <col min="1" max="4" width="3" style="6" customWidth="1"/>
    <col min="5" max="5" width="31.140625" style="6" customWidth="1"/>
    <col min="6" max="6" width="12" customWidth="1"/>
    <col min="7" max="7" width="2.28515625" customWidth="1"/>
    <col min="8" max="8" width="10.85546875" customWidth="1"/>
    <col min="9" max="9" width="2.28515625" customWidth="1"/>
    <col min="10" max="10" width="12" bestFit="1" customWidth="1"/>
    <col min="11" max="11" width="4.42578125" customWidth="1"/>
  </cols>
  <sheetData>
    <row r="1" spans="1:11" ht="15.75" thickBot="1" x14ac:dyDescent="0.3">
      <c r="A1" s="1"/>
      <c r="B1" s="1"/>
      <c r="C1" s="1"/>
      <c r="D1" s="1"/>
      <c r="E1" s="1"/>
      <c r="F1" s="11"/>
      <c r="G1" s="10"/>
      <c r="H1" s="11"/>
      <c r="I1" s="10"/>
      <c r="J1" s="11"/>
    </row>
    <row r="2" spans="1:11" s="9" customFormat="1" ht="16.5" thickTop="1" thickBot="1" x14ac:dyDescent="0.3">
      <c r="A2" s="7"/>
      <c r="B2" s="7"/>
      <c r="C2" s="7"/>
      <c r="D2" s="7"/>
      <c r="E2" s="7"/>
      <c r="F2" s="14" t="s">
        <v>0</v>
      </c>
      <c r="G2" s="15"/>
      <c r="H2" s="14" t="s">
        <v>26</v>
      </c>
      <c r="I2" s="15"/>
      <c r="J2" s="14" t="s">
        <v>27</v>
      </c>
    </row>
    <row r="3" spans="1:11" ht="15.75" thickTop="1" x14ac:dyDescent="0.25">
      <c r="A3" s="1"/>
      <c r="B3" s="1"/>
      <c r="C3" s="1" t="s">
        <v>28</v>
      </c>
      <c r="D3" s="1"/>
      <c r="E3" s="1"/>
      <c r="F3" s="2"/>
      <c r="G3" s="12"/>
      <c r="H3" s="2"/>
      <c r="I3" s="12"/>
      <c r="J3" s="2"/>
    </row>
    <row r="4" spans="1:11" x14ac:dyDescent="0.25">
      <c r="A4" s="1"/>
      <c r="B4" s="1"/>
      <c r="C4" s="1"/>
      <c r="D4" s="1" t="s">
        <v>30</v>
      </c>
      <c r="E4" s="1"/>
      <c r="F4" s="2"/>
      <c r="G4" s="12"/>
      <c r="H4" s="2"/>
      <c r="I4" s="12"/>
      <c r="J4" s="2"/>
    </row>
    <row r="5" spans="1:11" x14ac:dyDescent="0.25">
      <c r="A5" s="1"/>
      <c r="B5" s="1"/>
      <c r="C5" s="1"/>
      <c r="D5" s="1"/>
      <c r="E5" s="1" t="s">
        <v>31</v>
      </c>
      <c r="F5" s="2">
        <v>59553.4</v>
      </c>
      <c r="G5" s="12"/>
      <c r="H5" s="2">
        <v>75000</v>
      </c>
      <c r="I5" s="12"/>
      <c r="J5" s="2">
        <f t="shared" ref="J5:J10" si="0">ROUND((F5-H5),5)</f>
        <v>-15446.6</v>
      </c>
    </row>
    <row r="6" spans="1:11" x14ac:dyDescent="0.25">
      <c r="A6" s="1"/>
      <c r="B6" s="1"/>
      <c r="C6" s="1"/>
      <c r="D6" s="1"/>
      <c r="E6" s="1" t="s">
        <v>32</v>
      </c>
      <c r="F6" s="2">
        <v>3896</v>
      </c>
      <c r="G6" s="12"/>
      <c r="H6" s="2">
        <v>8334</v>
      </c>
      <c r="I6" s="12"/>
      <c r="J6" s="2">
        <f t="shared" si="0"/>
        <v>-4438</v>
      </c>
    </row>
    <row r="7" spans="1:11" x14ac:dyDescent="0.25">
      <c r="A7" s="1"/>
      <c r="B7" s="1"/>
      <c r="C7" s="1"/>
      <c r="D7" s="1"/>
      <c r="E7" s="1" t="s">
        <v>33</v>
      </c>
      <c r="F7" s="2">
        <v>8656</v>
      </c>
      <c r="G7" s="12"/>
      <c r="H7" s="2">
        <v>5000</v>
      </c>
      <c r="I7" s="12"/>
      <c r="J7" s="2">
        <f t="shared" si="0"/>
        <v>3656</v>
      </c>
    </row>
    <row r="8" spans="1:11" x14ac:dyDescent="0.25">
      <c r="A8" s="1"/>
      <c r="B8" s="1"/>
      <c r="C8" s="1"/>
      <c r="D8" s="1"/>
      <c r="E8" s="1" t="s">
        <v>34</v>
      </c>
      <c r="F8" s="2">
        <v>101750</v>
      </c>
      <c r="G8" s="12"/>
      <c r="H8" s="2">
        <v>45000</v>
      </c>
      <c r="I8" s="12"/>
      <c r="J8" s="2">
        <f t="shared" si="0"/>
        <v>56750</v>
      </c>
    </row>
    <row r="9" spans="1:11" ht="15.75" thickBot="1" x14ac:dyDescent="0.3">
      <c r="A9" s="1"/>
      <c r="B9" s="1"/>
      <c r="C9" s="1"/>
      <c r="D9" s="1"/>
      <c r="E9" s="1" t="s">
        <v>35</v>
      </c>
      <c r="F9" s="3">
        <v>13650.25</v>
      </c>
      <c r="G9" s="12"/>
      <c r="H9" s="3">
        <v>8500</v>
      </c>
      <c r="I9" s="12"/>
      <c r="J9" s="3">
        <f t="shared" si="0"/>
        <v>5150.25</v>
      </c>
    </row>
    <row r="10" spans="1:11" x14ac:dyDescent="0.25">
      <c r="A10" s="1"/>
      <c r="B10" s="1"/>
      <c r="C10" s="1"/>
      <c r="D10" s="1" t="s">
        <v>36</v>
      </c>
      <c r="E10" s="1"/>
      <c r="F10" s="2">
        <f>ROUND(SUM(F4:F9),5)</f>
        <v>187505.65</v>
      </c>
      <c r="G10" s="12"/>
      <c r="H10" s="2">
        <f>ROUND(SUM(H4:H9),5)</f>
        <v>141834</v>
      </c>
      <c r="I10" s="12"/>
      <c r="J10" s="2">
        <f t="shared" si="0"/>
        <v>45671.65</v>
      </c>
      <c r="K10" s="30" t="s">
        <v>214</v>
      </c>
    </row>
    <row r="11" spans="1:11" x14ac:dyDescent="0.25">
      <c r="A11" s="1"/>
      <c r="B11" s="1"/>
      <c r="C11" s="1"/>
      <c r="D11" s="1" t="s">
        <v>37</v>
      </c>
      <c r="E11" s="1"/>
      <c r="F11" s="2"/>
      <c r="G11" s="12"/>
      <c r="H11" s="2"/>
      <c r="I11" s="12"/>
      <c r="J11" s="2"/>
    </row>
    <row r="12" spans="1:11" x14ac:dyDescent="0.25">
      <c r="A12" s="1"/>
      <c r="B12" s="1"/>
      <c r="C12" s="1"/>
      <c r="D12" s="1"/>
      <c r="E12" s="1" t="s">
        <v>38</v>
      </c>
      <c r="F12" s="2">
        <v>339.69</v>
      </c>
      <c r="G12" s="12"/>
      <c r="H12" s="2">
        <v>0</v>
      </c>
      <c r="I12" s="12"/>
      <c r="J12" s="2">
        <f t="shared" ref="J12:J18" si="1">ROUND((F12-H12),5)</f>
        <v>339.69</v>
      </c>
    </row>
    <row r="13" spans="1:11" x14ac:dyDescent="0.25">
      <c r="A13" s="1"/>
      <c r="B13" s="1"/>
      <c r="C13" s="1"/>
      <c r="D13" s="1"/>
      <c r="E13" s="1" t="s">
        <v>39</v>
      </c>
      <c r="F13" s="2">
        <v>976.38</v>
      </c>
      <c r="G13" s="12"/>
      <c r="H13" s="2">
        <v>3800</v>
      </c>
      <c r="I13" s="12"/>
      <c r="J13" s="2">
        <f t="shared" si="1"/>
        <v>-2823.62</v>
      </c>
    </row>
    <row r="14" spans="1:11" ht="15.75" thickBot="1" x14ac:dyDescent="0.3">
      <c r="A14" s="1"/>
      <c r="B14" s="1"/>
      <c r="C14" s="1"/>
      <c r="D14" s="1"/>
      <c r="E14" s="1" t="s">
        <v>40</v>
      </c>
      <c r="F14" s="3">
        <v>5865.27</v>
      </c>
      <c r="G14" s="12"/>
      <c r="H14" s="3">
        <v>0</v>
      </c>
      <c r="I14" s="12"/>
      <c r="J14" s="3">
        <f t="shared" si="1"/>
        <v>5865.27</v>
      </c>
      <c r="K14" s="33" t="s">
        <v>220</v>
      </c>
    </row>
    <row r="15" spans="1:11" x14ac:dyDescent="0.25">
      <c r="A15" s="1"/>
      <c r="B15" s="1"/>
      <c r="C15" s="1"/>
      <c r="D15" s="1" t="s">
        <v>41</v>
      </c>
      <c r="E15" s="1"/>
      <c r="F15" s="2">
        <f>ROUND(SUM(F11:F14),5)</f>
        <v>7181.34</v>
      </c>
      <c r="G15" s="12"/>
      <c r="H15" s="2">
        <f>ROUND(SUM(H11:H14),5)</f>
        <v>3800</v>
      </c>
      <c r="I15" s="12"/>
      <c r="J15" s="2">
        <f t="shared" si="1"/>
        <v>3381.34</v>
      </c>
    </row>
    <row r="16" spans="1:11" ht="15.75" thickBot="1" x14ac:dyDescent="0.3">
      <c r="A16" s="1"/>
      <c r="B16" s="1"/>
      <c r="C16" s="1"/>
      <c r="D16" s="1" t="s">
        <v>42</v>
      </c>
      <c r="E16" s="1"/>
      <c r="F16" s="2">
        <v>89925</v>
      </c>
      <c r="G16" s="12"/>
      <c r="H16" s="2">
        <v>95000</v>
      </c>
      <c r="I16" s="12"/>
      <c r="J16" s="2">
        <f t="shared" si="1"/>
        <v>-5075</v>
      </c>
      <c r="K16" s="31" t="s">
        <v>216</v>
      </c>
    </row>
    <row r="17" spans="1:11" ht="15.75" thickBot="1" x14ac:dyDescent="0.3">
      <c r="A17" s="1"/>
      <c r="B17" s="1"/>
      <c r="C17" s="1" t="s">
        <v>43</v>
      </c>
      <c r="D17" s="1"/>
      <c r="E17" s="1"/>
      <c r="F17" s="4">
        <f>ROUND(F3+F10+SUM(F15:F16),5)</f>
        <v>284611.99</v>
      </c>
      <c r="G17" s="12"/>
      <c r="H17" s="4">
        <f>ROUND(H3+H10+SUM(H15:H16),5)</f>
        <v>240634</v>
      </c>
      <c r="I17" s="12"/>
      <c r="J17" s="4">
        <f t="shared" si="1"/>
        <v>43977.99</v>
      </c>
    </row>
    <row r="18" spans="1:11" x14ac:dyDescent="0.25">
      <c r="A18" s="1"/>
      <c r="B18" s="1" t="s">
        <v>44</v>
      </c>
      <c r="C18" s="1"/>
      <c r="D18" s="1"/>
      <c r="E18" s="1"/>
      <c r="F18" s="2">
        <f>F17</f>
        <v>284611.99</v>
      </c>
      <c r="G18" s="12"/>
      <c r="H18" s="2">
        <f>H17</f>
        <v>240634</v>
      </c>
      <c r="I18" s="12"/>
      <c r="J18" s="2">
        <f t="shared" si="1"/>
        <v>43977.99</v>
      </c>
    </row>
    <row r="19" spans="1:11" x14ac:dyDescent="0.25">
      <c r="A19" s="1"/>
      <c r="B19" s="1"/>
      <c r="C19" s="1" t="s">
        <v>45</v>
      </c>
      <c r="D19" s="1"/>
      <c r="E19" s="1"/>
      <c r="F19" s="2"/>
      <c r="G19" s="12"/>
      <c r="H19" s="2"/>
      <c r="I19" s="12"/>
      <c r="J19" s="2"/>
    </row>
    <row r="20" spans="1:11" x14ac:dyDescent="0.25">
      <c r="A20" s="1"/>
      <c r="B20" s="1"/>
      <c r="C20" s="1"/>
      <c r="D20" s="1" t="s">
        <v>46</v>
      </c>
      <c r="E20" s="1"/>
      <c r="F20" s="2"/>
      <c r="G20" s="12"/>
      <c r="H20" s="2"/>
      <c r="I20" s="12"/>
      <c r="J20" s="2"/>
    </row>
    <row r="21" spans="1:11" x14ac:dyDescent="0.25">
      <c r="A21" s="1"/>
      <c r="B21" s="1"/>
      <c r="C21" s="1"/>
      <c r="D21" s="1"/>
      <c r="E21" s="1" t="s">
        <v>47</v>
      </c>
      <c r="F21" s="2">
        <v>91756.69</v>
      </c>
      <c r="G21" s="12"/>
      <c r="H21" s="2">
        <v>88651</v>
      </c>
      <c r="I21" s="12"/>
      <c r="J21" s="2">
        <f>ROUND((F21-H21),5)</f>
        <v>3105.69</v>
      </c>
    </row>
    <row r="22" spans="1:11" x14ac:dyDescent="0.25">
      <c r="A22" s="1"/>
      <c r="B22" s="1"/>
      <c r="C22" s="1"/>
      <c r="D22" s="1"/>
      <c r="E22" s="1" t="s">
        <v>48</v>
      </c>
      <c r="F22" s="2">
        <v>7027.93</v>
      </c>
      <c r="G22" s="12"/>
      <c r="H22" s="2">
        <v>7090</v>
      </c>
      <c r="I22" s="12"/>
      <c r="J22" s="2">
        <f>ROUND((F22-H22),5)</f>
        <v>-62.07</v>
      </c>
    </row>
    <row r="23" spans="1:11" x14ac:dyDescent="0.25">
      <c r="A23" s="1"/>
      <c r="B23" s="1"/>
      <c r="C23" s="1"/>
      <c r="D23" s="1"/>
      <c r="E23" s="1" t="s">
        <v>49</v>
      </c>
      <c r="F23" s="2">
        <v>1431.66</v>
      </c>
      <c r="G23" s="12"/>
      <c r="H23" s="2">
        <v>2598</v>
      </c>
      <c r="I23" s="12"/>
      <c r="J23" s="2">
        <f>ROUND((F23-H23),5)</f>
        <v>-1166.3399999999999</v>
      </c>
    </row>
    <row r="24" spans="1:11" ht="15.75" thickBot="1" x14ac:dyDescent="0.3">
      <c r="A24" s="1"/>
      <c r="B24" s="1"/>
      <c r="C24" s="1"/>
      <c r="D24" s="1"/>
      <c r="E24" s="1" t="s">
        <v>50</v>
      </c>
      <c r="F24" s="3">
        <v>8973.57</v>
      </c>
      <c r="G24" s="12"/>
      <c r="H24" s="3">
        <v>11653</v>
      </c>
      <c r="I24" s="12"/>
      <c r="J24" s="3">
        <f>ROUND((F24-H24),5)</f>
        <v>-2679.43</v>
      </c>
    </row>
    <row r="25" spans="1:11" x14ac:dyDescent="0.25">
      <c r="A25" s="1"/>
      <c r="B25" s="1"/>
      <c r="C25" s="1"/>
      <c r="D25" s="1" t="s">
        <v>51</v>
      </c>
      <c r="E25" s="1"/>
      <c r="F25" s="2">
        <f>ROUND(SUM(F20:F24),5)</f>
        <v>109189.85</v>
      </c>
      <c r="G25" s="12"/>
      <c r="H25" s="2">
        <f>ROUND(SUM(H20:H24),5)</f>
        <v>109992</v>
      </c>
      <c r="I25" s="12"/>
      <c r="J25" s="2">
        <f>ROUND((F25-H25),5)</f>
        <v>-802.15</v>
      </c>
    </row>
    <row r="26" spans="1:11" x14ac:dyDescent="0.25">
      <c r="A26" s="1"/>
      <c r="B26" s="1"/>
      <c r="C26" s="1"/>
      <c r="D26" s="1" t="s">
        <v>52</v>
      </c>
      <c r="E26" s="1"/>
      <c r="F26" s="2"/>
      <c r="G26" s="12"/>
      <c r="H26" s="2"/>
      <c r="I26" s="12"/>
      <c r="J26" s="2"/>
    </row>
    <row r="27" spans="1:11" x14ac:dyDescent="0.25">
      <c r="A27" s="1"/>
      <c r="B27" s="1"/>
      <c r="C27" s="1"/>
      <c r="D27" s="1"/>
      <c r="E27" s="1" t="s">
        <v>54</v>
      </c>
      <c r="F27" s="2">
        <v>0</v>
      </c>
      <c r="G27" s="12"/>
      <c r="H27" s="2">
        <v>100</v>
      </c>
      <c r="I27" s="12"/>
      <c r="J27" s="2">
        <f t="shared" ref="J27:J34" si="2">ROUND((F27-H27),5)</f>
        <v>-100</v>
      </c>
    </row>
    <row r="28" spans="1:11" x14ac:dyDescent="0.25">
      <c r="A28" s="1"/>
      <c r="B28" s="1"/>
      <c r="C28" s="1"/>
      <c r="D28" s="1"/>
      <c r="E28" s="1" t="s">
        <v>56</v>
      </c>
      <c r="F28" s="2">
        <v>3249.27</v>
      </c>
      <c r="G28" s="12"/>
      <c r="H28" s="2">
        <v>175</v>
      </c>
      <c r="I28" s="12"/>
      <c r="J28" s="2">
        <f t="shared" si="2"/>
        <v>3074.27</v>
      </c>
      <c r="K28" s="35" t="s">
        <v>225</v>
      </c>
    </row>
    <row r="29" spans="1:11" x14ac:dyDescent="0.25">
      <c r="A29" s="1"/>
      <c r="B29" s="1"/>
      <c r="C29" s="1"/>
      <c r="D29" s="1"/>
      <c r="E29" s="1" t="s">
        <v>57</v>
      </c>
      <c r="F29" s="2">
        <v>0</v>
      </c>
      <c r="G29" s="12"/>
      <c r="H29" s="2">
        <v>350</v>
      </c>
      <c r="I29" s="12"/>
      <c r="J29" s="2">
        <f t="shared" si="2"/>
        <v>-350</v>
      </c>
    </row>
    <row r="30" spans="1:11" x14ac:dyDescent="0.25">
      <c r="A30" s="1"/>
      <c r="B30" s="1"/>
      <c r="C30" s="1"/>
      <c r="D30" s="1"/>
      <c r="E30" s="1" t="s">
        <v>58</v>
      </c>
      <c r="F30" s="2">
        <v>263.12</v>
      </c>
      <c r="G30" s="12"/>
      <c r="H30" s="2">
        <v>250</v>
      </c>
      <c r="I30" s="12"/>
      <c r="J30" s="2">
        <f t="shared" si="2"/>
        <v>13.12</v>
      </c>
    </row>
    <row r="31" spans="1:11" x14ac:dyDescent="0.25">
      <c r="A31" s="1"/>
      <c r="B31" s="1"/>
      <c r="C31" s="1"/>
      <c r="D31" s="1"/>
      <c r="E31" s="1" t="s">
        <v>59</v>
      </c>
      <c r="F31" s="2">
        <v>162.87</v>
      </c>
      <c r="G31" s="12"/>
      <c r="H31" s="2">
        <v>0</v>
      </c>
      <c r="I31" s="12"/>
      <c r="J31" s="2">
        <f t="shared" si="2"/>
        <v>162.87</v>
      </c>
    </row>
    <row r="32" spans="1:11" x14ac:dyDescent="0.25">
      <c r="A32" s="1"/>
      <c r="B32" s="1"/>
      <c r="C32" s="1"/>
      <c r="D32" s="1"/>
      <c r="E32" s="1" t="s">
        <v>60</v>
      </c>
      <c r="F32" s="2">
        <v>1422.35</v>
      </c>
      <c r="G32" s="12"/>
      <c r="H32" s="2">
        <v>1350</v>
      </c>
      <c r="I32" s="12"/>
      <c r="J32" s="2">
        <f t="shared" si="2"/>
        <v>72.349999999999994</v>
      </c>
    </row>
    <row r="33" spans="1:11" ht="15.75" thickBot="1" x14ac:dyDescent="0.3">
      <c r="A33" s="1"/>
      <c r="B33" s="1"/>
      <c r="C33" s="1"/>
      <c r="D33" s="1"/>
      <c r="E33" s="1" t="s">
        <v>61</v>
      </c>
      <c r="F33" s="3">
        <v>0</v>
      </c>
      <c r="G33" s="12"/>
      <c r="H33" s="3">
        <v>-600</v>
      </c>
      <c r="I33" s="12"/>
      <c r="J33" s="3">
        <f t="shared" si="2"/>
        <v>600</v>
      </c>
    </row>
    <row r="34" spans="1:11" x14ac:dyDescent="0.25">
      <c r="A34" s="1"/>
      <c r="B34" s="1"/>
      <c r="C34" s="1"/>
      <c r="D34" s="1" t="s">
        <v>62</v>
      </c>
      <c r="E34" s="1"/>
      <c r="F34" s="2">
        <f>ROUND(SUM(F26:F33),5)</f>
        <v>5097.6099999999997</v>
      </c>
      <c r="G34" s="12"/>
      <c r="H34" s="2">
        <f>ROUND(SUM(H26:H33),5)</f>
        <v>1625</v>
      </c>
      <c r="I34" s="12"/>
      <c r="J34" s="2">
        <f t="shared" si="2"/>
        <v>3472.61</v>
      </c>
    </row>
    <row r="35" spans="1:11" x14ac:dyDescent="0.25">
      <c r="A35" s="1"/>
      <c r="B35" s="1"/>
      <c r="C35" s="1"/>
      <c r="D35" s="1" t="s">
        <v>63</v>
      </c>
      <c r="E35" s="1"/>
      <c r="F35" s="2"/>
      <c r="G35" s="12"/>
      <c r="H35" s="2"/>
      <c r="I35" s="12"/>
      <c r="J35" s="2"/>
    </row>
    <row r="36" spans="1:11" x14ac:dyDescent="0.25">
      <c r="A36" s="1"/>
      <c r="B36" s="1"/>
      <c r="C36" s="1"/>
      <c r="D36" s="1"/>
      <c r="E36" s="1" t="s">
        <v>64</v>
      </c>
      <c r="F36" s="2">
        <v>14003.29</v>
      </c>
      <c r="G36" s="12"/>
      <c r="H36" s="2">
        <v>12424</v>
      </c>
      <c r="I36" s="12"/>
      <c r="J36" s="2">
        <f t="shared" ref="J36:J44" si="3">ROUND((F36-H36),5)</f>
        <v>1579.29</v>
      </c>
    </row>
    <row r="37" spans="1:11" x14ac:dyDescent="0.25">
      <c r="A37" s="1"/>
      <c r="B37" s="1"/>
      <c r="C37" s="1"/>
      <c r="D37" s="1"/>
      <c r="E37" s="1" t="s">
        <v>65</v>
      </c>
      <c r="F37" s="2">
        <v>1053.79</v>
      </c>
      <c r="G37" s="12"/>
      <c r="H37" s="2">
        <v>1000</v>
      </c>
      <c r="I37" s="12"/>
      <c r="J37" s="2">
        <f t="shared" si="3"/>
        <v>53.79</v>
      </c>
    </row>
    <row r="38" spans="1:11" x14ac:dyDescent="0.25">
      <c r="A38" s="1"/>
      <c r="B38" s="1"/>
      <c r="C38" s="1"/>
      <c r="D38" s="1"/>
      <c r="E38" s="1" t="s">
        <v>66</v>
      </c>
      <c r="F38" s="2">
        <v>187.4</v>
      </c>
      <c r="G38" s="12"/>
      <c r="H38" s="2">
        <v>387.5</v>
      </c>
      <c r="I38" s="12"/>
      <c r="J38" s="2">
        <f t="shared" si="3"/>
        <v>-200.1</v>
      </c>
    </row>
    <row r="39" spans="1:11" x14ac:dyDescent="0.25">
      <c r="A39" s="1"/>
      <c r="B39" s="1"/>
      <c r="C39" s="1"/>
      <c r="D39" s="1"/>
      <c r="E39" s="1" t="s">
        <v>67</v>
      </c>
      <c r="F39" s="2">
        <v>7051.2</v>
      </c>
      <c r="G39" s="12"/>
      <c r="H39" s="2">
        <v>2236</v>
      </c>
      <c r="I39" s="12"/>
      <c r="J39" s="2">
        <f t="shared" si="3"/>
        <v>4815.2</v>
      </c>
    </row>
    <row r="40" spans="1:11" x14ac:dyDescent="0.25">
      <c r="A40" s="1"/>
      <c r="B40" s="1"/>
      <c r="C40" s="1"/>
      <c r="D40" s="1"/>
      <c r="E40" s="1" t="s">
        <v>68</v>
      </c>
      <c r="F40" s="2">
        <v>5439.87</v>
      </c>
      <c r="G40" s="12"/>
      <c r="H40" s="2">
        <v>25000</v>
      </c>
      <c r="I40" s="12"/>
      <c r="J40" s="2">
        <f t="shared" si="3"/>
        <v>-19560.13</v>
      </c>
      <c r="K40" s="31" t="s">
        <v>222</v>
      </c>
    </row>
    <row r="41" spans="1:11" x14ac:dyDescent="0.25">
      <c r="A41" s="1"/>
      <c r="B41" s="1"/>
      <c r="C41" s="1"/>
      <c r="D41" s="1"/>
      <c r="E41" s="1" t="s">
        <v>69</v>
      </c>
      <c r="F41" s="2">
        <v>2365.02</v>
      </c>
      <c r="G41" s="12"/>
      <c r="H41" s="2">
        <v>400</v>
      </c>
      <c r="I41" s="12"/>
      <c r="J41" s="2">
        <f t="shared" si="3"/>
        <v>1965.02</v>
      </c>
      <c r="K41" s="34" t="s">
        <v>224</v>
      </c>
    </row>
    <row r="42" spans="1:11" x14ac:dyDescent="0.25">
      <c r="A42" s="1"/>
      <c r="B42" s="1"/>
      <c r="C42" s="1"/>
      <c r="D42" s="1"/>
      <c r="E42" s="1" t="s">
        <v>70</v>
      </c>
      <c r="F42" s="2">
        <v>690.41</v>
      </c>
      <c r="G42" s="12"/>
      <c r="H42" s="2">
        <v>1260</v>
      </c>
      <c r="I42" s="12"/>
      <c r="J42" s="2">
        <f t="shared" si="3"/>
        <v>-569.59</v>
      </c>
    </row>
    <row r="43" spans="1:11" ht="15.75" thickBot="1" x14ac:dyDescent="0.3">
      <c r="A43" s="1"/>
      <c r="B43" s="1"/>
      <c r="C43" s="1"/>
      <c r="D43" s="1"/>
      <c r="E43" s="1" t="s">
        <v>71</v>
      </c>
      <c r="F43" s="3">
        <v>0</v>
      </c>
      <c r="G43" s="12"/>
      <c r="H43" s="3">
        <v>133</v>
      </c>
      <c r="I43" s="12"/>
      <c r="J43" s="3">
        <f t="shared" si="3"/>
        <v>-133</v>
      </c>
    </row>
    <row r="44" spans="1:11" x14ac:dyDescent="0.25">
      <c r="A44" s="1"/>
      <c r="B44" s="1"/>
      <c r="C44" s="1"/>
      <c r="D44" s="1" t="s">
        <v>72</v>
      </c>
      <c r="E44" s="1"/>
      <c r="F44" s="2">
        <f>ROUND(SUM(F35:F43),5)</f>
        <v>30790.98</v>
      </c>
      <c r="G44" s="12"/>
      <c r="H44" s="2">
        <f>ROUND(SUM(H35:H43),5)</f>
        <v>42840.5</v>
      </c>
      <c r="I44" s="12"/>
      <c r="J44" s="2">
        <f t="shared" si="3"/>
        <v>-12049.52</v>
      </c>
    </row>
    <row r="45" spans="1:11" x14ac:dyDescent="0.25">
      <c r="A45" s="1"/>
      <c r="B45" s="1"/>
      <c r="C45" s="1"/>
      <c r="D45" s="1" t="s">
        <v>73</v>
      </c>
      <c r="E45" s="1"/>
      <c r="F45" s="2"/>
      <c r="G45" s="12"/>
      <c r="H45" s="2"/>
      <c r="I45" s="12"/>
      <c r="J45" s="2"/>
    </row>
    <row r="46" spans="1:11" x14ac:dyDescent="0.25">
      <c r="A46" s="1"/>
      <c r="B46" s="1"/>
      <c r="C46" s="1"/>
      <c r="D46" s="1"/>
      <c r="E46" s="1" t="s">
        <v>74</v>
      </c>
      <c r="F46" s="2">
        <v>109.6</v>
      </c>
      <c r="G46" s="12"/>
      <c r="H46" s="2">
        <v>250</v>
      </c>
      <c r="I46" s="12"/>
      <c r="J46" s="2">
        <f t="shared" ref="J46:J62" si="4">ROUND((F46-H46),5)</f>
        <v>-140.4</v>
      </c>
    </row>
    <row r="47" spans="1:11" x14ac:dyDescent="0.25">
      <c r="A47" s="1"/>
      <c r="B47" s="1"/>
      <c r="C47" s="1"/>
      <c r="D47" s="1"/>
      <c r="E47" s="1" t="s">
        <v>75</v>
      </c>
      <c r="F47" s="2">
        <v>1269.71</v>
      </c>
      <c r="G47" s="12"/>
      <c r="H47" s="2">
        <v>1250</v>
      </c>
      <c r="I47" s="12"/>
      <c r="J47" s="2">
        <f t="shared" si="4"/>
        <v>19.71</v>
      </c>
    </row>
    <row r="48" spans="1:11" x14ac:dyDescent="0.25">
      <c r="A48" s="1"/>
      <c r="B48" s="1"/>
      <c r="C48" s="1"/>
      <c r="D48" s="1"/>
      <c r="E48" s="1" t="s">
        <v>76</v>
      </c>
      <c r="F48" s="2">
        <v>495</v>
      </c>
      <c r="G48" s="12"/>
      <c r="H48" s="2">
        <v>1300</v>
      </c>
      <c r="I48" s="12"/>
      <c r="J48" s="2">
        <f t="shared" si="4"/>
        <v>-805</v>
      </c>
    </row>
    <row r="49" spans="1:11" x14ac:dyDescent="0.25">
      <c r="A49" s="1"/>
      <c r="B49" s="1"/>
      <c r="C49" s="1"/>
      <c r="D49" s="1"/>
      <c r="E49" s="1" t="s">
        <v>77</v>
      </c>
      <c r="F49" s="2">
        <v>97.14</v>
      </c>
      <c r="G49" s="12"/>
      <c r="H49" s="2">
        <v>125</v>
      </c>
      <c r="I49" s="12"/>
      <c r="J49" s="2">
        <f t="shared" si="4"/>
        <v>-27.86</v>
      </c>
    </row>
    <row r="50" spans="1:11" x14ac:dyDescent="0.25">
      <c r="A50" s="1"/>
      <c r="B50" s="1"/>
      <c r="C50" s="1"/>
      <c r="D50" s="1"/>
      <c r="E50" s="1" t="s">
        <v>78</v>
      </c>
      <c r="F50" s="2">
        <v>2947.42</v>
      </c>
      <c r="G50" s="12"/>
      <c r="H50" s="2">
        <v>1500</v>
      </c>
      <c r="I50" s="12"/>
      <c r="J50" s="2">
        <f t="shared" si="4"/>
        <v>1447.42</v>
      </c>
    </row>
    <row r="51" spans="1:11" x14ac:dyDescent="0.25">
      <c r="A51" s="1"/>
      <c r="B51" s="1"/>
      <c r="C51" s="1"/>
      <c r="D51" s="1"/>
      <c r="E51" s="1" t="s">
        <v>79</v>
      </c>
      <c r="F51" s="2">
        <v>3564.23</v>
      </c>
      <c r="G51" s="12"/>
      <c r="H51" s="2">
        <v>2900</v>
      </c>
      <c r="I51" s="12"/>
      <c r="J51" s="2">
        <f t="shared" si="4"/>
        <v>664.23</v>
      </c>
    </row>
    <row r="52" spans="1:11" x14ac:dyDescent="0.25">
      <c r="A52" s="1"/>
      <c r="B52" s="1"/>
      <c r="C52" s="1"/>
      <c r="D52" s="1"/>
      <c r="E52" s="1" t="s">
        <v>80</v>
      </c>
      <c r="F52" s="2">
        <v>1257.76</v>
      </c>
      <c r="G52" s="12"/>
      <c r="H52" s="2">
        <v>400</v>
      </c>
      <c r="I52" s="12"/>
      <c r="J52" s="2">
        <f t="shared" si="4"/>
        <v>857.76</v>
      </c>
    </row>
    <row r="53" spans="1:11" x14ac:dyDescent="0.25">
      <c r="A53" s="1"/>
      <c r="B53" s="1"/>
      <c r="C53" s="1"/>
      <c r="D53" s="1"/>
      <c r="E53" s="1" t="s">
        <v>81</v>
      </c>
      <c r="F53" s="2">
        <v>0</v>
      </c>
      <c r="G53" s="12"/>
      <c r="H53" s="2">
        <v>420</v>
      </c>
      <c r="I53" s="12"/>
      <c r="J53" s="2">
        <f t="shared" si="4"/>
        <v>-420</v>
      </c>
    </row>
    <row r="54" spans="1:11" x14ac:dyDescent="0.25">
      <c r="A54" s="1"/>
      <c r="B54" s="1"/>
      <c r="C54" s="1"/>
      <c r="D54" s="1"/>
      <c r="E54" s="1" t="s">
        <v>83</v>
      </c>
      <c r="F54" s="2">
        <v>179</v>
      </c>
      <c r="G54" s="12"/>
      <c r="H54" s="2">
        <v>460</v>
      </c>
      <c r="I54" s="12"/>
      <c r="J54" s="2">
        <f t="shared" si="4"/>
        <v>-281</v>
      </c>
    </row>
    <row r="55" spans="1:11" x14ac:dyDescent="0.25">
      <c r="A55" s="1"/>
      <c r="B55" s="1"/>
      <c r="C55" s="1"/>
      <c r="D55" s="1"/>
      <c r="E55" s="1" t="s">
        <v>84</v>
      </c>
      <c r="F55" s="2">
        <v>5935.99</v>
      </c>
      <c r="G55" s="12"/>
      <c r="H55" s="2">
        <v>2000</v>
      </c>
      <c r="I55" s="12"/>
      <c r="J55" s="2">
        <f t="shared" si="4"/>
        <v>3935.99</v>
      </c>
      <c r="K55" s="34" t="s">
        <v>224</v>
      </c>
    </row>
    <row r="56" spans="1:11" x14ac:dyDescent="0.25">
      <c r="A56" s="1"/>
      <c r="B56" s="1"/>
      <c r="C56" s="1"/>
      <c r="D56" s="1"/>
      <c r="E56" s="1" t="s">
        <v>85</v>
      </c>
      <c r="F56" s="2">
        <v>1163.68</v>
      </c>
      <c r="G56" s="12"/>
      <c r="H56" s="2">
        <v>1260</v>
      </c>
      <c r="I56" s="12"/>
      <c r="J56" s="2">
        <f t="shared" si="4"/>
        <v>-96.32</v>
      </c>
    </row>
    <row r="57" spans="1:11" x14ac:dyDescent="0.25">
      <c r="A57" s="1"/>
      <c r="B57" s="1"/>
      <c r="C57" s="1"/>
      <c r="D57" s="1"/>
      <c r="E57" s="1" t="s">
        <v>86</v>
      </c>
      <c r="F57" s="2">
        <v>1347.2</v>
      </c>
      <c r="G57" s="12"/>
      <c r="H57" s="2">
        <v>533</v>
      </c>
      <c r="I57" s="12"/>
      <c r="J57" s="2">
        <f t="shared" si="4"/>
        <v>814.2</v>
      </c>
    </row>
    <row r="58" spans="1:11" x14ac:dyDescent="0.25">
      <c r="A58" s="1"/>
      <c r="B58" s="1"/>
      <c r="C58" s="1"/>
      <c r="D58" s="1"/>
      <c r="E58" s="1" t="s">
        <v>87</v>
      </c>
      <c r="F58" s="2">
        <v>7561.54</v>
      </c>
      <c r="G58" s="12"/>
      <c r="H58" s="2">
        <v>5120</v>
      </c>
      <c r="I58" s="12"/>
      <c r="J58" s="2">
        <f t="shared" si="4"/>
        <v>2441.54</v>
      </c>
    </row>
    <row r="59" spans="1:11" x14ac:dyDescent="0.25">
      <c r="A59" s="1"/>
      <c r="B59" s="1"/>
      <c r="C59" s="1"/>
      <c r="D59" s="1"/>
      <c r="E59" s="1" t="s">
        <v>88</v>
      </c>
      <c r="F59" s="2">
        <v>806.68</v>
      </c>
      <c r="G59" s="12"/>
      <c r="H59" s="2">
        <v>300</v>
      </c>
      <c r="I59" s="12"/>
      <c r="J59" s="2">
        <f t="shared" si="4"/>
        <v>506.68</v>
      </c>
    </row>
    <row r="60" spans="1:11" x14ac:dyDescent="0.25">
      <c r="A60" s="1"/>
      <c r="B60" s="1"/>
      <c r="C60" s="1"/>
      <c r="D60" s="1"/>
      <c r="E60" s="1" t="s">
        <v>89</v>
      </c>
      <c r="F60" s="2">
        <v>3726.11</v>
      </c>
      <c r="G60" s="12"/>
      <c r="H60" s="2">
        <v>2833</v>
      </c>
      <c r="I60" s="12"/>
      <c r="J60" s="2">
        <f t="shared" si="4"/>
        <v>893.11</v>
      </c>
    </row>
    <row r="61" spans="1:11" ht="15.75" thickBot="1" x14ac:dyDescent="0.3">
      <c r="A61" s="1"/>
      <c r="B61" s="1"/>
      <c r="C61" s="1"/>
      <c r="D61" s="1"/>
      <c r="E61" s="1" t="s">
        <v>90</v>
      </c>
      <c r="F61" s="3">
        <v>1471.5</v>
      </c>
      <c r="G61" s="12"/>
      <c r="H61" s="3">
        <v>1525</v>
      </c>
      <c r="I61" s="12"/>
      <c r="J61" s="3">
        <f t="shared" si="4"/>
        <v>-53.5</v>
      </c>
    </row>
    <row r="62" spans="1:11" x14ac:dyDescent="0.25">
      <c r="A62" s="1"/>
      <c r="B62" s="1"/>
      <c r="C62" s="1"/>
      <c r="D62" s="1" t="s">
        <v>91</v>
      </c>
      <c r="E62" s="1"/>
      <c r="F62" s="2">
        <f>ROUND(SUM(F45:F61),5)</f>
        <v>31932.560000000001</v>
      </c>
      <c r="G62" s="12"/>
      <c r="H62" s="2">
        <f>ROUND(SUM(H45:H61),5)</f>
        <v>22176</v>
      </c>
      <c r="I62" s="12"/>
      <c r="J62" s="2">
        <f t="shared" si="4"/>
        <v>9756.56</v>
      </c>
    </row>
    <row r="63" spans="1:11" x14ac:dyDescent="0.25">
      <c r="A63" s="1"/>
      <c r="B63" s="1"/>
      <c r="C63" s="1"/>
      <c r="D63" s="1" t="s">
        <v>92</v>
      </c>
      <c r="E63" s="1"/>
      <c r="F63" s="2"/>
      <c r="G63" s="12"/>
      <c r="H63" s="2"/>
      <c r="I63" s="12"/>
      <c r="J63" s="2"/>
    </row>
    <row r="64" spans="1:11" x14ac:dyDescent="0.25">
      <c r="A64" s="1"/>
      <c r="B64" s="1"/>
      <c r="C64" s="1"/>
      <c r="D64" s="1"/>
      <c r="E64" s="1" t="s">
        <v>93</v>
      </c>
      <c r="F64" s="2">
        <v>1239.29</v>
      </c>
      <c r="G64" s="12"/>
      <c r="H64" s="2">
        <v>150</v>
      </c>
      <c r="I64" s="12"/>
      <c r="J64" s="2">
        <f t="shared" ref="J64:J73" si="5">ROUND((F64-H64),5)</f>
        <v>1089.29</v>
      </c>
    </row>
    <row r="65" spans="1:10" x14ac:dyDescent="0.25">
      <c r="A65" s="1"/>
      <c r="B65" s="1"/>
      <c r="C65" s="1"/>
      <c r="D65" s="1"/>
      <c r="E65" s="1" t="s">
        <v>94</v>
      </c>
      <c r="F65" s="2">
        <v>157.46</v>
      </c>
      <c r="G65" s="12"/>
      <c r="H65" s="2">
        <v>4500</v>
      </c>
      <c r="I65" s="12"/>
      <c r="J65" s="2">
        <f t="shared" si="5"/>
        <v>-4342.54</v>
      </c>
    </row>
    <row r="66" spans="1:10" x14ac:dyDescent="0.25">
      <c r="A66" s="1"/>
      <c r="B66" s="1"/>
      <c r="C66" s="1"/>
      <c r="D66" s="1"/>
      <c r="E66" s="1" t="s">
        <v>95</v>
      </c>
      <c r="F66" s="2">
        <v>136.03</v>
      </c>
      <c r="G66" s="12"/>
      <c r="H66" s="2">
        <v>0</v>
      </c>
      <c r="I66" s="12"/>
      <c r="J66" s="2">
        <f t="shared" si="5"/>
        <v>136.03</v>
      </c>
    </row>
    <row r="67" spans="1:10" x14ac:dyDescent="0.25">
      <c r="A67" s="1"/>
      <c r="B67" s="1"/>
      <c r="C67" s="1"/>
      <c r="D67" s="1"/>
      <c r="E67" s="1" t="s">
        <v>96</v>
      </c>
      <c r="F67" s="2">
        <v>1667.85</v>
      </c>
      <c r="G67" s="12"/>
      <c r="H67" s="2">
        <v>2500</v>
      </c>
      <c r="I67" s="12"/>
      <c r="J67" s="2">
        <f t="shared" si="5"/>
        <v>-832.15</v>
      </c>
    </row>
    <row r="68" spans="1:10" x14ac:dyDescent="0.25">
      <c r="A68" s="1"/>
      <c r="B68" s="1"/>
      <c r="C68" s="1"/>
      <c r="D68" s="1"/>
      <c r="E68" s="1" t="s">
        <v>97</v>
      </c>
      <c r="F68" s="2">
        <v>667.03</v>
      </c>
      <c r="G68" s="12"/>
      <c r="H68" s="2">
        <v>1000</v>
      </c>
      <c r="I68" s="12"/>
      <c r="J68" s="2">
        <f t="shared" si="5"/>
        <v>-332.97</v>
      </c>
    </row>
    <row r="69" spans="1:10" x14ac:dyDescent="0.25">
      <c r="A69" s="1"/>
      <c r="B69" s="1"/>
      <c r="C69" s="1"/>
      <c r="D69" s="1"/>
      <c r="E69" s="1" t="s">
        <v>98</v>
      </c>
      <c r="F69" s="2">
        <v>0</v>
      </c>
      <c r="G69" s="12"/>
      <c r="H69" s="2">
        <v>100</v>
      </c>
      <c r="I69" s="12"/>
      <c r="J69" s="2">
        <f t="shared" si="5"/>
        <v>-100</v>
      </c>
    </row>
    <row r="70" spans="1:10" x14ac:dyDescent="0.25">
      <c r="A70" s="1"/>
      <c r="B70" s="1"/>
      <c r="C70" s="1"/>
      <c r="D70" s="1"/>
      <c r="E70" s="1" t="s">
        <v>100</v>
      </c>
      <c r="F70" s="2">
        <v>6191.77</v>
      </c>
      <c r="G70" s="12"/>
      <c r="H70" s="2">
        <v>4500</v>
      </c>
      <c r="I70" s="12"/>
      <c r="J70" s="2">
        <f t="shared" si="5"/>
        <v>1691.77</v>
      </c>
    </row>
    <row r="71" spans="1:10" x14ac:dyDescent="0.25">
      <c r="A71" s="1"/>
      <c r="B71" s="1"/>
      <c r="C71" s="1"/>
      <c r="D71" s="1"/>
      <c r="E71" s="1" t="s">
        <v>101</v>
      </c>
      <c r="F71" s="2">
        <v>16.47</v>
      </c>
      <c r="G71" s="12"/>
      <c r="H71" s="2">
        <v>100</v>
      </c>
      <c r="I71" s="12"/>
      <c r="J71" s="2">
        <f t="shared" si="5"/>
        <v>-83.53</v>
      </c>
    </row>
    <row r="72" spans="1:10" ht="15.75" thickBot="1" x14ac:dyDescent="0.3">
      <c r="A72" s="1"/>
      <c r="B72" s="1"/>
      <c r="C72" s="1"/>
      <c r="D72" s="1"/>
      <c r="E72" s="1" t="s">
        <v>102</v>
      </c>
      <c r="F72" s="3">
        <v>1603.75</v>
      </c>
      <c r="G72" s="12"/>
      <c r="H72" s="3">
        <v>2000</v>
      </c>
      <c r="I72" s="12"/>
      <c r="J72" s="3">
        <f t="shared" si="5"/>
        <v>-396.25</v>
      </c>
    </row>
    <row r="73" spans="1:10" x14ac:dyDescent="0.25">
      <c r="A73" s="1"/>
      <c r="B73" s="1"/>
      <c r="C73" s="1"/>
      <c r="D73" s="1" t="s">
        <v>103</v>
      </c>
      <c r="E73" s="1"/>
      <c r="F73" s="2">
        <f>ROUND(SUM(F63:F72),5)</f>
        <v>11679.65</v>
      </c>
      <c r="G73" s="12"/>
      <c r="H73" s="2">
        <f>ROUND(SUM(H63:H72),5)</f>
        <v>14850</v>
      </c>
      <c r="I73" s="12"/>
      <c r="J73" s="2">
        <f t="shared" si="5"/>
        <v>-3170.35</v>
      </c>
    </row>
    <row r="74" spans="1:10" x14ac:dyDescent="0.25">
      <c r="A74" s="1"/>
      <c r="B74" s="1"/>
      <c r="C74" s="1"/>
      <c r="D74" s="1" t="s">
        <v>104</v>
      </c>
      <c r="E74" s="1"/>
      <c r="F74" s="2"/>
      <c r="G74" s="12"/>
      <c r="H74" s="2"/>
      <c r="I74" s="12"/>
      <c r="J74" s="2"/>
    </row>
    <row r="75" spans="1:10" x14ac:dyDescent="0.25">
      <c r="A75" s="1"/>
      <c r="B75" s="1"/>
      <c r="C75" s="1"/>
      <c r="D75" s="1"/>
      <c r="E75" s="1" t="s">
        <v>105</v>
      </c>
      <c r="F75" s="2">
        <v>38243.410000000003</v>
      </c>
      <c r="G75" s="12"/>
      <c r="H75" s="2">
        <v>30055</v>
      </c>
      <c r="I75" s="12"/>
      <c r="J75" s="2">
        <f>ROUND((F75-H75),5)</f>
        <v>8188.41</v>
      </c>
    </row>
    <row r="76" spans="1:10" x14ac:dyDescent="0.25">
      <c r="A76" s="1"/>
      <c r="B76" s="1"/>
      <c r="C76" s="1"/>
      <c r="D76" s="1"/>
      <c r="E76" s="1" t="s">
        <v>106</v>
      </c>
      <c r="F76" s="2">
        <v>2741.26</v>
      </c>
      <c r="G76" s="12"/>
      <c r="H76" s="2">
        <v>2405</v>
      </c>
      <c r="I76" s="12"/>
      <c r="J76" s="2">
        <f>ROUND((F76-H76),5)</f>
        <v>336.26</v>
      </c>
    </row>
    <row r="77" spans="1:10" x14ac:dyDescent="0.25">
      <c r="A77" s="1"/>
      <c r="B77" s="1"/>
      <c r="C77" s="1"/>
      <c r="D77" s="1"/>
      <c r="E77" s="1" t="s">
        <v>107</v>
      </c>
      <c r="F77" s="2">
        <v>504.73</v>
      </c>
      <c r="G77" s="12"/>
      <c r="H77" s="2">
        <v>737.75</v>
      </c>
      <c r="I77" s="12"/>
      <c r="J77" s="2">
        <f>ROUND((F77-H77),5)</f>
        <v>-233.02</v>
      </c>
    </row>
    <row r="78" spans="1:10" ht="15.75" thickBot="1" x14ac:dyDescent="0.3">
      <c r="A78" s="1"/>
      <c r="B78" s="1"/>
      <c r="C78" s="1"/>
      <c r="D78" s="1"/>
      <c r="E78" s="1" t="s">
        <v>108</v>
      </c>
      <c r="F78" s="3">
        <v>5594.78</v>
      </c>
      <c r="G78" s="12"/>
      <c r="H78" s="3">
        <v>5850</v>
      </c>
      <c r="I78" s="12"/>
      <c r="J78" s="3">
        <f>ROUND((F78-H78),5)</f>
        <v>-255.22</v>
      </c>
    </row>
    <row r="79" spans="1:10" x14ac:dyDescent="0.25">
      <c r="A79" s="1"/>
      <c r="B79" s="1"/>
      <c r="C79" s="1"/>
      <c r="D79" s="1" t="s">
        <v>109</v>
      </c>
      <c r="E79" s="1"/>
      <c r="F79" s="2">
        <f>ROUND(SUM(F74:F78),5)</f>
        <v>47084.18</v>
      </c>
      <c r="G79" s="12"/>
      <c r="H79" s="2">
        <f>ROUND(SUM(H74:H78),5)</f>
        <v>39047.75</v>
      </c>
      <c r="I79" s="12"/>
      <c r="J79" s="2">
        <f>ROUND((F79-H79),5)</f>
        <v>8036.43</v>
      </c>
    </row>
    <row r="80" spans="1:10" x14ac:dyDescent="0.25">
      <c r="A80" s="1"/>
      <c r="B80" s="1"/>
      <c r="C80" s="1"/>
      <c r="D80" s="1" t="s">
        <v>110</v>
      </c>
      <c r="E80" s="1"/>
      <c r="F80" s="2"/>
      <c r="G80" s="12"/>
      <c r="H80" s="2"/>
      <c r="I80" s="12"/>
      <c r="J80" s="2"/>
    </row>
    <row r="81" spans="1:11" x14ac:dyDescent="0.25">
      <c r="A81" s="1"/>
      <c r="B81" s="1"/>
      <c r="C81" s="1"/>
      <c r="D81" s="1"/>
      <c r="E81" s="1" t="s">
        <v>112</v>
      </c>
      <c r="F81" s="2">
        <v>13000</v>
      </c>
      <c r="G81" s="12"/>
      <c r="H81" s="2">
        <v>10075</v>
      </c>
      <c r="I81" s="12"/>
      <c r="J81" s="2">
        <f t="shared" ref="J81:J98" si="6">ROUND((F81-H81),5)</f>
        <v>2925</v>
      </c>
      <c r="K81" s="31" t="s">
        <v>226</v>
      </c>
    </row>
    <row r="82" spans="1:11" x14ac:dyDescent="0.25">
      <c r="A82" s="1"/>
      <c r="B82" s="1"/>
      <c r="C82" s="1"/>
      <c r="D82" s="1"/>
      <c r="E82" s="1" t="s">
        <v>113</v>
      </c>
      <c r="F82" s="2">
        <v>1951.34</v>
      </c>
      <c r="G82" s="12"/>
      <c r="H82" s="2">
        <v>1708</v>
      </c>
      <c r="I82" s="12"/>
      <c r="J82" s="2">
        <f t="shared" si="6"/>
        <v>243.34</v>
      </c>
    </row>
    <row r="83" spans="1:11" x14ac:dyDescent="0.25">
      <c r="A83" s="1"/>
      <c r="B83" s="1"/>
      <c r="C83" s="1"/>
      <c r="D83" s="1"/>
      <c r="E83" s="1" t="s">
        <v>114</v>
      </c>
      <c r="F83" s="2">
        <v>1140.77</v>
      </c>
      <c r="G83" s="12"/>
      <c r="H83" s="2">
        <v>833</v>
      </c>
      <c r="I83" s="12"/>
      <c r="J83" s="2">
        <f t="shared" si="6"/>
        <v>307.77</v>
      </c>
    </row>
    <row r="84" spans="1:11" x14ac:dyDescent="0.25">
      <c r="A84" s="1"/>
      <c r="B84" s="1"/>
      <c r="C84" s="1"/>
      <c r="D84" s="1"/>
      <c r="E84" s="1" t="s">
        <v>115</v>
      </c>
      <c r="F84" s="2">
        <v>2308.08</v>
      </c>
      <c r="G84" s="12"/>
      <c r="H84" s="2">
        <v>750</v>
      </c>
      <c r="I84" s="12"/>
      <c r="J84" s="2">
        <f t="shared" si="6"/>
        <v>1558.08</v>
      </c>
    </row>
    <row r="85" spans="1:11" x14ac:dyDescent="0.25">
      <c r="A85" s="1"/>
      <c r="B85" s="1"/>
      <c r="C85" s="1"/>
      <c r="D85" s="1"/>
      <c r="E85" s="1" t="s">
        <v>116</v>
      </c>
      <c r="F85" s="2">
        <v>2476.0700000000002</v>
      </c>
      <c r="G85" s="12"/>
      <c r="H85" s="2">
        <v>2750</v>
      </c>
      <c r="I85" s="12"/>
      <c r="J85" s="2">
        <f t="shared" si="6"/>
        <v>-273.93</v>
      </c>
    </row>
    <row r="86" spans="1:11" x14ac:dyDescent="0.25">
      <c r="A86" s="1"/>
      <c r="B86" s="1"/>
      <c r="C86" s="1"/>
      <c r="D86" s="1"/>
      <c r="E86" s="1" t="s">
        <v>117</v>
      </c>
      <c r="F86" s="2">
        <v>0</v>
      </c>
      <c r="G86" s="12"/>
      <c r="H86" s="2">
        <v>9000</v>
      </c>
      <c r="I86" s="12"/>
      <c r="J86" s="2">
        <f t="shared" si="6"/>
        <v>-9000</v>
      </c>
    </row>
    <row r="87" spans="1:11" x14ac:dyDescent="0.25">
      <c r="A87" s="1"/>
      <c r="B87" s="1"/>
      <c r="C87" s="1"/>
      <c r="D87" s="1"/>
      <c r="E87" s="1" t="s">
        <v>118</v>
      </c>
      <c r="F87" s="2">
        <v>0</v>
      </c>
      <c r="G87" s="12"/>
      <c r="H87" s="2">
        <v>550</v>
      </c>
      <c r="I87" s="12"/>
      <c r="J87" s="2">
        <f t="shared" si="6"/>
        <v>-550</v>
      </c>
    </row>
    <row r="88" spans="1:11" x14ac:dyDescent="0.25">
      <c r="A88" s="1"/>
      <c r="B88" s="1"/>
      <c r="C88" s="1"/>
      <c r="D88" s="1"/>
      <c r="E88" s="1" t="s">
        <v>119</v>
      </c>
      <c r="F88" s="2">
        <v>5580.48</v>
      </c>
      <c r="G88" s="12"/>
      <c r="H88" s="2">
        <v>2875</v>
      </c>
      <c r="I88" s="12"/>
      <c r="J88" s="2">
        <f t="shared" si="6"/>
        <v>2705.48</v>
      </c>
      <c r="K88" s="34" t="s">
        <v>224</v>
      </c>
    </row>
    <row r="89" spans="1:11" x14ac:dyDescent="0.25">
      <c r="A89" s="1"/>
      <c r="B89" s="1"/>
      <c r="C89" s="1"/>
      <c r="D89" s="1"/>
      <c r="E89" s="1" t="s">
        <v>120</v>
      </c>
      <c r="F89" s="2">
        <v>0</v>
      </c>
      <c r="G89" s="12"/>
      <c r="H89" s="2">
        <v>1700</v>
      </c>
      <c r="I89" s="12"/>
      <c r="J89" s="2">
        <f t="shared" si="6"/>
        <v>-1700</v>
      </c>
    </row>
    <row r="90" spans="1:11" x14ac:dyDescent="0.25">
      <c r="A90" s="1"/>
      <c r="B90" s="1"/>
      <c r="C90" s="1"/>
      <c r="D90" s="1"/>
      <c r="E90" s="1" t="s">
        <v>121</v>
      </c>
      <c r="F90" s="2">
        <v>800</v>
      </c>
      <c r="G90" s="12"/>
      <c r="H90" s="2">
        <v>800</v>
      </c>
      <c r="I90" s="12"/>
      <c r="J90" s="2">
        <f t="shared" si="6"/>
        <v>0</v>
      </c>
    </row>
    <row r="91" spans="1:11" x14ac:dyDescent="0.25">
      <c r="A91" s="1"/>
      <c r="B91" s="1"/>
      <c r="C91" s="1"/>
      <c r="D91" s="1"/>
      <c r="E91" s="1" t="s">
        <v>122</v>
      </c>
      <c r="F91" s="2">
        <v>152.12</v>
      </c>
      <c r="G91" s="12"/>
      <c r="H91" s="2">
        <v>391</v>
      </c>
      <c r="I91" s="12"/>
      <c r="J91" s="2">
        <f t="shared" si="6"/>
        <v>-238.88</v>
      </c>
    </row>
    <row r="92" spans="1:11" x14ac:dyDescent="0.25">
      <c r="A92" s="1"/>
      <c r="B92" s="1"/>
      <c r="C92" s="1"/>
      <c r="D92" s="1"/>
      <c r="E92" s="1" t="s">
        <v>123</v>
      </c>
      <c r="F92" s="2">
        <v>5874.77</v>
      </c>
      <c r="G92" s="12"/>
      <c r="H92" s="2">
        <v>6650</v>
      </c>
      <c r="I92" s="12"/>
      <c r="J92" s="2">
        <f t="shared" si="6"/>
        <v>-775.23</v>
      </c>
    </row>
    <row r="93" spans="1:11" x14ac:dyDescent="0.25">
      <c r="A93" s="1"/>
      <c r="B93" s="1"/>
      <c r="C93" s="1"/>
      <c r="D93" s="1"/>
      <c r="E93" s="1" t="s">
        <v>124</v>
      </c>
      <c r="F93" s="2">
        <v>1185.22</v>
      </c>
      <c r="G93" s="12"/>
      <c r="H93" s="2">
        <v>1250</v>
      </c>
      <c r="I93" s="12"/>
      <c r="J93" s="2">
        <f t="shared" si="6"/>
        <v>-64.78</v>
      </c>
    </row>
    <row r="94" spans="1:11" x14ac:dyDescent="0.25">
      <c r="A94" s="1"/>
      <c r="B94" s="1"/>
      <c r="C94" s="1"/>
      <c r="D94" s="1"/>
      <c r="E94" s="1" t="s">
        <v>125</v>
      </c>
      <c r="F94" s="2">
        <v>3963.37</v>
      </c>
      <c r="G94" s="12"/>
      <c r="H94" s="2">
        <v>3000</v>
      </c>
      <c r="I94" s="12"/>
      <c r="J94" s="2">
        <f t="shared" si="6"/>
        <v>963.37</v>
      </c>
    </row>
    <row r="95" spans="1:11" ht="15.75" thickBot="1" x14ac:dyDescent="0.3">
      <c r="A95" s="1"/>
      <c r="B95" s="1"/>
      <c r="C95" s="1"/>
      <c r="D95" s="1"/>
      <c r="E95" s="1" t="s">
        <v>126</v>
      </c>
      <c r="F95" s="2">
        <v>0</v>
      </c>
      <c r="G95" s="12"/>
      <c r="H95" s="2">
        <v>208</v>
      </c>
      <c r="I95" s="12"/>
      <c r="J95" s="2">
        <f t="shared" si="6"/>
        <v>-208</v>
      </c>
    </row>
    <row r="96" spans="1:11" ht="15.75" thickBot="1" x14ac:dyDescent="0.3">
      <c r="A96" s="1"/>
      <c r="B96" s="1"/>
      <c r="C96" s="1"/>
      <c r="D96" s="1" t="s">
        <v>127</v>
      </c>
      <c r="E96" s="1"/>
      <c r="F96" s="13">
        <f>ROUND(SUM(F80:F95),5)</f>
        <v>38432.22</v>
      </c>
      <c r="G96" s="12"/>
      <c r="H96" s="13">
        <f>ROUND(SUM(H80:H95),5)</f>
        <v>42540</v>
      </c>
      <c r="I96" s="12"/>
      <c r="J96" s="13">
        <f t="shared" si="6"/>
        <v>-4107.78</v>
      </c>
    </row>
    <row r="97" spans="1:11" ht="15.75" thickBot="1" x14ac:dyDescent="0.3">
      <c r="A97" s="1"/>
      <c r="B97" s="1"/>
      <c r="C97" s="1" t="s">
        <v>128</v>
      </c>
      <c r="D97" s="1"/>
      <c r="E97" s="1"/>
      <c r="F97" s="13">
        <f>ROUND(F19+F25+F34+F44+F62+F73+F79+F96,5)</f>
        <v>274207.05</v>
      </c>
      <c r="G97" s="12"/>
      <c r="H97" s="13">
        <f>ROUND(H19+H25+H34+H44+H62+H73+H79+H96,5)</f>
        <v>273071.25</v>
      </c>
      <c r="I97" s="12"/>
      <c r="J97" s="13">
        <f t="shared" si="6"/>
        <v>1135.8</v>
      </c>
    </row>
    <row r="98" spans="1:11" s="6" customFormat="1" ht="12" thickBot="1" x14ac:dyDescent="0.25">
      <c r="A98" s="1" t="s">
        <v>2</v>
      </c>
      <c r="B98" s="1"/>
      <c r="C98" s="1"/>
      <c r="D98" s="1"/>
      <c r="E98" s="1"/>
      <c r="F98" s="5">
        <f>ROUND(F18-F97,5)</f>
        <v>10404.94</v>
      </c>
      <c r="G98" s="1"/>
      <c r="H98" s="5">
        <f>ROUND(H18-H97,5)</f>
        <v>-32437.25</v>
      </c>
      <c r="I98" s="1"/>
      <c r="J98" s="5">
        <f t="shared" si="6"/>
        <v>42842.19</v>
      </c>
    </row>
    <row r="99" spans="1:11" ht="15.75" thickTop="1" x14ac:dyDescent="0.25"/>
    <row r="100" spans="1:11" x14ac:dyDescent="0.25">
      <c r="A100" s="6" t="s">
        <v>199</v>
      </c>
      <c r="F100" s="2">
        <f>+F16-F79-F96</f>
        <v>4408.5999999999985</v>
      </c>
      <c r="H100" s="2">
        <f>+H16-H79-H96</f>
        <v>13412.25</v>
      </c>
      <c r="J100" s="2">
        <f>+J16-J79-J96</f>
        <v>-9003.6500000000015</v>
      </c>
      <c r="K100" s="31" t="s">
        <v>216</v>
      </c>
    </row>
  </sheetData>
  <pageMargins left="0.7" right="0.17" top="0.75" bottom="0.75" header="0.1" footer="0.3"/>
  <pageSetup orientation="portrait" r:id="rId1"/>
  <headerFooter>
    <oddHeader>&amp;L&amp;"Arial,Bold"&amp;8 10:37 AM
&amp;"Arial,Bold"&amp;8 01/19/23
&amp;"Arial,Bold"&amp;8 Accrual Basis&amp;C&amp;"Arial,Bold"&amp;12 Habitat for Humanity of Catawba Valley
&amp;"Arial,Bold"&amp;14 Profit &amp;&amp; Loss Budget vs. Actual
&amp;"Arial,Bold"&amp;10 December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9697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29697" r:id="rId4" name="FILTER"/>
      </mc:Fallback>
    </mc:AlternateContent>
    <mc:AlternateContent xmlns:mc="http://schemas.openxmlformats.org/markup-compatibility/2006">
      <mc:Choice Requires="x14">
        <control shapeId="29698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29698" r:id="rId6" name="HEAD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A33BB-BEBB-445E-AE87-93F51C9C1A86}">
  <sheetPr codeName="Sheet6"/>
  <dimension ref="A1:J20"/>
  <sheetViews>
    <sheetView workbookViewId="0">
      <pane xSplit="4" ySplit="2" topLeftCell="E3" activePane="bottomRight" state="frozenSplit"/>
      <selection pane="topRight" activeCell="E1" sqref="E1"/>
      <selection pane="bottomLeft" activeCell="A3" sqref="A3"/>
      <selection pane="bottomRight" activeCell="J12" sqref="J12"/>
    </sheetView>
  </sheetViews>
  <sheetFormatPr defaultRowHeight="15" x14ac:dyDescent="0.25"/>
  <cols>
    <col min="1" max="3" width="3" style="6" customWidth="1"/>
    <col min="4" max="4" width="29" style="6" customWidth="1"/>
    <col min="5" max="5" width="8.7109375" bestFit="1" customWidth="1"/>
    <col min="6" max="6" width="2.28515625" customWidth="1"/>
    <col min="7" max="7" width="8.7109375" bestFit="1" customWidth="1"/>
    <col min="8" max="8" width="2.28515625" customWidth="1"/>
    <col min="9" max="9" width="9.28515625" bestFit="1" customWidth="1"/>
  </cols>
  <sheetData>
    <row r="1" spans="1:10" ht="15.75" thickBot="1" x14ac:dyDescent="0.3">
      <c r="A1" s="1"/>
      <c r="B1" s="1"/>
      <c r="C1" s="1"/>
      <c r="D1" s="1"/>
      <c r="E1" s="11"/>
      <c r="F1" s="10"/>
      <c r="G1" s="11"/>
      <c r="H1" s="10"/>
      <c r="I1" s="11"/>
    </row>
    <row r="2" spans="1:10" s="9" customFormat="1" ht="16.5" thickTop="1" thickBot="1" x14ac:dyDescent="0.3">
      <c r="A2" s="7"/>
      <c r="B2" s="7"/>
      <c r="C2" s="7"/>
      <c r="D2" s="7"/>
      <c r="E2" s="14" t="s">
        <v>0</v>
      </c>
      <c r="F2" s="15"/>
      <c r="G2" s="14" t="s">
        <v>197</v>
      </c>
      <c r="H2" s="15"/>
      <c r="I2" s="14" t="s">
        <v>131</v>
      </c>
    </row>
    <row r="3" spans="1:10" ht="15.75" thickTop="1" x14ac:dyDescent="0.25">
      <c r="A3" s="1"/>
      <c r="B3" s="1"/>
      <c r="C3" s="1" t="s">
        <v>28</v>
      </c>
      <c r="D3" s="1"/>
      <c r="E3" s="2"/>
      <c r="F3" s="12"/>
      <c r="G3" s="2"/>
      <c r="H3" s="12"/>
      <c r="I3" s="2"/>
    </row>
    <row r="4" spans="1:10" x14ac:dyDescent="0.25">
      <c r="A4" s="1"/>
      <c r="B4" s="1"/>
      <c r="C4" s="1"/>
      <c r="D4" s="1" t="s">
        <v>30</v>
      </c>
      <c r="E4" s="2">
        <v>187505.65</v>
      </c>
      <c r="F4" s="12"/>
      <c r="G4" s="2">
        <v>302862.19</v>
      </c>
      <c r="H4" s="12"/>
      <c r="I4" s="2">
        <f>ROUND((E4-G4),5)</f>
        <v>-115356.54</v>
      </c>
      <c r="J4" s="36" t="s">
        <v>214</v>
      </c>
    </row>
    <row r="5" spans="1:10" x14ac:dyDescent="0.25">
      <c r="A5" s="1"/>
      <c r="B5" s="1"/>
      <c r="C5" s="1"/>
      <c r="D5" s="1" t="s">
        <v>37</v>
      </c>
      <c r="E5" s="2">
        <v>7181.34</v>
      </c>
      <c r="F5" s="12"/>
      <c r="G5" s="2">
        <v>87810.93</v>
      </c>
      <c r="H5" s="12"/>
      <c r="I5" s="2">
        <f>ROUND((E5-G5),5)</f>
        <v>-80629.59</v>
      </c>
      <c r="J5" s="33" t="s">
        <v>220</v>
      </c>
    </row>
    <row r="6" spans="1:10" ht="15.75" thickBot="1" x14ac:dyDescent="0.3">
      <c r="A6" s="1"/>
      <c r="B6" s="1"/>
      <c r="C6" s="1"/>
      <c r="D6" s="1" t="s">
        <v>42</v>
      </c>
      <c r="E6" s="2">
        <v>89925</v>
      </c>
      <c r="F6" s="12"/>
      <c r="G6" s="2">
        <v>81155.17</v>
      </c>
      <c r="H6" s="12"/>
      <c r="I6" s="2">
        <f>ROUND((E6-G6),5)</f>
        <v>8769.83</v>
      </c>
      <c r="J6" s="31" t="s">
        <v>216</v>
      </c>
    </row>
    <row r="7" spans="1:10" ht="15.75" thickBot="1" x14ac:dyDescent="0.3">
      <c r="A7" s="1"/>
      <c r="B7" s="1"/>
      <c r="C7" s="1" t="s">
        <v>43</v>
      </c>
      <c r="D7" s="1"/>
      <c r="E7" s="4">
        <f>ROUND(SUM(E3:E6),5)</f>
        <v>284611.99</v>
      </c>
      <c r="F7" s="12"/>
      <c r="G7" s="4">
        <f>ROUND(SUM(G3:G6),5)</f>
        <v>471828.29</v>
      </c>
      <c r="H7" s="12"/>
      <c r="I7" s="4">
        <f>ROUND((E7-G7),5)</f>
        <v>-187216.3</v>
      </c>
    </row>
    <row r="8" spans="1:10" x14ac:dyDescent="0.25">
      <c r="A8" s="1"/>
      <c r="B8" s="1" t="s">
        <v>44</v>
      </c>
      <c r="C8" s="1"/>
      <c r="D8" s="1"/>
      <c r="E8" s="2">
        <f>E7</f>
        <v>284611.99</v>
      </c>
      <c r="F8" s="12"/>
      <c r="G8" s="2">
        <f>G7</f>
        <v>471828.29</v>
      </c>
      <c r="H8" s="12"/>
      <c r="I8" s="2">
        <f>ROUND((E8-G8),5)</f>
        <v>-187216.3</v>
      </c>
    </row>
    <row r="9" spans="1:10" x14ac:dyDescent="0.25">
      <c r="A9" s="1"/>
      <c r="B9" s="1"/>
      <c r="C9" s="1" t="s">
        <v>45</v>
      </c>
      <c r="D9" s="1"/>
      <c r="E9" s="2"/>
      <c r="F9" s="12"/>
      <c r="G9" s="2"/>
      <c r="H9" s="12"/>
      <c r="I9" s="2"/>
    </row>
    <row r="10" spans="1:10" x14ac:dyDescent="0.25">
      <c r="A10" s="1"/>
      <c r="B10" s="1"/>
      <c r="C10" s="1"/>
      <c r="D10" s="1" t="s">
        <v>46</v>
      </c>
      <c r="E10" s="2">
        <v>109189.85</v>
      </c>
      <c r="F10" s="12"/>
      <c r="G10" s="2">
        <v>59382.5</v>
      </c>
      <c r="H10" s="12"/>
      <c r="I10" s="2">
        <f t="shared" ref="I10:I18" si="0">ROUND((E10-G10),5)</f>
        <v>49807.35</v>
      </c>
    </row>
    <row r="11" spans="1:10" x14ac:dyDescent="0.25">
      <c r="A11" s="1"/>
      <c r="B11" s="1"/>
      <c r="C11" s="1"/>
      <c r="D11" s="1" t="s">
        <v>52</v>
      </c>
      <c r="E11" s="2">
        <v>5097.6099999999997</v>
      </c>
      <c r="F11" s="12"/>
      <c r="G11" s="2">
        <v>533.22</v>
      </c>
      <c r="H11" s="12"/>
      <c r="I11" s="2">
        <f t="shared" si="0"/>
        <v>4564.3900000000003</v>
      </c>
    </row>
    <row r="12" spans="1:10" x14ac:dyDescent="0.25">
      <c r="A12" s="1"/>
      <c r="B12" s="1"/>
      <c r="C12" s="1"/>
      <c r="D12" s="1" t="s">
        <v>63</v>
      </c>
      <c r="E12" s="2">
        <v>30790.98</v>
      </c>
      <c r="F12" s="12"/>
      <c r="G12" s="2">
        <v>17400.78</v>
      </c>
      <c r="H12" s="12"/>
      <c r="I12" s="2">
        <f t="shared" si="0"/>
        <v>13390.2</v>
      </c>
      <c r="J12" s="31" t="s">
        <v>222</v>
      </c>
    </row>
    <row r="13" spans="1:10" x14ac:dyDescent="0.25">
      <c r="A13" s="1"/>
      <c r="B13" s="1"/>
      <c r="C13" s="1"/>
      <c r="D13" s="1" t="s">
        <v>73</v>
      </c>
      <c r="E13" s="2">
        <v>31932.560000000001</v>
      </c>
      <c r="F13" s="12"/>
      <c r="G13" s="2">
        <v>29785.88</v>
      </c>
      <c r="H13" s="12"/>
      <c r="I13" s="2">
        <f t="shared" si="0"/>
        <v>2146.6799999999998</v>
      </c>
    </row>
    <row r="14" spans="1:10" x14ac:dyDescent="0.25">
      <c r="A14" s="1"/>
      <c r="B14" s="1"/>
      <c r="C14" s="1"/>
      <c r="D14" s="1" t="s">
        <v>92</v>
      </c>
      <c r="E14" s="2">
        <v>11679.65</v>
      </c>
      <c r="F14" s="12"/>
      <c r="G14" s="2">
        <v>13765.02</v>
      </c>
      <c r="H14" s="12"/>
      <c r="I14" s="2">
        <f t="shared" si="0"/>
        <v>-2085.37</v>
      </c>
    </row>
    <row r="15" spans="1:10" x14ac:dyDescent="0.25">
      <c r="A15" s="1"/>
      <c r="B15" s="1"/>
      <c r="C15" s="1"/>
      <c r="D15" s="1" t="s">
        <v>104</v>
      </c>
      <c r="E15" s="2">
        <v>47084.18</v>
      </c>
      <c r="F15" s="12"/>
      <c r="G15" s="2">
        <v>23657.45</v>
      </c>
      <c r="H15" s="12"/>
      <c r="I15" s="2">
        <f t="shared" si="0"/>
        <v>23426.73</v>
      </c>
    </row>
    <row r="16" spans="1:10" ht="15.75" thickBot="1" x14ac:dyDescent="0.3">
      <c r="A16" s="1"/>
      <c r="B16" s="1"/>
      <c r="C16" s="1"/>
      <c r="D16" s="1" t="s">
        <v>110</v>
      </c>
      <c r="E16" s="2">
        <v>38432.22</v>
      </c>
      <c r="F16" s="12"/>
      <c r="G16" s="2">
        <v>34944.04</v>
      </c>
      <c r="H16" s="12"/>
      <c r="I16" s="2">
        <f t="shared" si="0"/>
        <v>3488.18</v>
      </c>
    </row>
    <row r="17" spans="1:10" ht="15.75" thickBot="1" x14ac:dyDescent="0.3">
      <c r="A17" s="1"/>
      <c r="B17" s="1"/>
      <c r="C17" s="1" t="s">
        <v>128</v>
      </c>
      <c r="D17" s="1"/>
      <c r="E17" s="13">
        <f>ROUND(SUM(E9:E16),5)</f>
        <v>274207.05</v>
      </c>
      <c r="F17" s="12"/>
      <c r="G17" s="13">
        <f>ROUND(SUM(G9:G16),5)</f>
        <v>179468.89</v>
      </c>
      <c r="H17" s="12"/>
      <c r="I17" s="13">
        <f t="shared" si="0"/>
        <v>94738.16</v>
      </c>
    </row>
    <row r="18" spans="1:10" s="6" customFormat="1" ht="12" thickBot="1" x14ac:dyDescent="0.25">
      <c r="A18" s="1" t="s">
        <v>2</v>
      </c>
      <c r="B18" s="1"/>
      <c r="C18" s="1"/>
      <c r="D18" s="1"/>
      <c r="E18" s="5">
        <f>ROUND(E8-E17,5)</f>
        <v>10404.94</v>
      </c>
      <c r="F18" s="1"/>
      <c r="G18" s="5">
        <f>ROUND(G8-G17,5)</f>
        <v>292359.40000000002</v>
      </c>
      <c r="H18" s="1"/>
      <c r="I18" s="5">
        <f t="shared" si="0"/>
        <v>-281954.46000000002</v>
      </c>
    </row>
    <row r="19" spans="1:10" ht="15.75" thickTop="1" x14ac:dyDescent="0.25"/>
    <row r="20" spans="1:10" x14ac:dyDescent="0.25">
      <c r="A20" s="6" t="s">
        <v>199</v>
      </c>
      <c r="E20" s="2">
        <f>+E6-E15-E16</f>
        <v>4408.5999999999985</v>
      </c>
      <c r="G20" s="2">
        <f>+G6-G15-G16</f>
        <v>22553.68</v>
      </c>
      <c r="I20" s="2">
        <f>+I6-I15-I16</f>
        <v>-18145.079999999998</v>
      </c>
      <c r="J20" s="31" t="s">
        <v>216</v>
      </c>
    </row>
  </sheetData>
  <pageMargins left="0.7" right="0.7" top="0.75" bottom="0.75" header="0.1" footer="0.3"/>
  <pageSetup orientation="portrait" r:id="rId1"/>
  <headerFooter>
    <oddHeader>&amp;L&amp;"Arial,Bold"&amp;8 10:36 AM
&amp;"Arial,Bold"&amp;8 01/19/23
&amp;"Arial,Bold"&amp;8 Accrual Basis&amp;C&amp;"Arial,Bold"&amp;12 Habitat for Humanity of Catawba Valley
&amp;"Arial,Bold"&amp;14 Profit &amp;&amp; Loss Prev Year Comparison
&amp;"Arial,Bold"&amp;10 December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253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22530" r:id="rId4" name="HEADER"/>
      </mc:Fallback>
    </mc:AlternateContent>
    <mc:AlternateContent xmlns:mc="http://schemas.openxmlformats.org/markup-compatibility/2006">
      <mc:Choice Requires="x14">
        <control shapeId="2252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22529" r:id="rId6" name="FILTER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F5E9F-4D1D-4BF0-9328-7F5D56D83076}">
  <sheetPr codeName="Sheet5"/>
  <dimension ref="A1:J24"/>
  <sheetViews>
    <sheetView workbookViewId="0">
      <pane xSplit="4" ySplit="2" topLeftCell="E3" activePane="bottomRight" state="frozenSplit"/>
      <selection pane="topRight" activeCell="E1" sqref="E1"/>
      <selection pane="bottomLeft" activeCell="A3" sqref="A3"/>
      <selection pane="bottomRight" activeCell="J17" sqref="J17"/>
    </sheetView>
  </sheetViews>
  <sheetFormatPr defaultRowHeight="15" x14ac:dyDescent="0.25"/>
  <cols>
    <col min="1" max="3" width="3" style="6" customWidth="1"/>
    <col min="4" max="4" width="29" style="6" customWidth="1"/>
    <col min="5" max="5" width="10.85546875" bestFit="1" customWidth="1"/>
    <col min="6" max="6" width="2.28515625" customWidth="1"/>
    <col min="7" max="7" width="10" bestFit="1" customWidth="1"/>
    <col min="8" max="8" width="2.28515625" customWidth="1"/>
    <col min="9" max="9" width="9.28515625" bestFit="1" customWidth="1"/>
    <col min="10" max="10" width="3.7109375" customWidth="1"/>
    <col min="12" max="12" width="4.5703125" customWidth="1"/>
  </cols>
  <sheetData>
    <row r="1" spans="1:10" ht="15.75" thickBot="1" x14ac:dyDescent="0.3">
      <c r="A1" s="1"/>
      <c r="B1" s="1"/>
      <c r="C1" s="1"/>
      <c r="D1" s="1"/>
      <c r="E1" s="11"/>
      <c r="F1" s="10"/>
      <c r="G1" s="11"/>
      <c r="H1" s="10"/>
      <c r="I1" s="11"/>
    </row>
    <row r="2" spans="1:10" s="9" customFormat="1" ht="16.5" thickTop="1" thickBot="1" x14ac:dyDescent="0.3">
      <c r="A2" s="7"/>
      <c r="B2" s="7"/>
      <c r="C2" s="7"/>
      <c r="D2" s="7"/>
      <c r="E2" s="14" t="s">
        <v>25</v>
      </c>
      <c r="F2" s="15"/>
      <c r="G2" s="14" t="s">
        <v>193</v>
      </c>
      <c r="H2" s="15"/>
      <c r="I2" s="14" t="s">
        <v>131</v>
      </c>
    </row>
    <row r="3" spans="1:10" ht="15.75" thickTop="1" x14ac:dyDescent="0.25">
      <c r="A3" s="1"/>
      <c r="B3" s="1"/>
      <c r="C3" s="1" t="s">
        <v>28</v>
      </c>
      <c r="D3" s="1"/>
      <c r="E3" s="2"/>
      <c r="F3" s="12"/>
      <c r="G3" s="2"/>
      <c r="H3" s="12"/>
      <c r="I3" s="2"/>
    </row>
    <row r="4" spans="1:10" x14ac:dyDescent="0.25">
      <c r="A4" s="1"/>
      <c r="B4" s="1"/>
      <c r="C4" s="1"/>
      <c r="D4" s="1" t="s">
        <v>29</v>
      </c>
      <c r="E4" s="2">
        <v>108700</v>
      </c>
      <c r="F4" s="12"/>
      <c r="G4" s="2">
        <v>144034</v>
      </c>
      <c r="H4" s="12"/>
      <c r="I4" s="2">
        <f>ROUND((E4-G4),5)</f>
        <v>-35334</v>
      </c>
    </row>
    <row r="5" spans="1:10" x14ac:dyDescent="0.25">
      <c r="A5" s="1"/>
      <c r="B5" s="1"/>
      <c r="C5" s="1"/>
      <c r="D5" s="1" t="s">
        <v>30</v>
      </c>
      <c r="E5" s="2">
        <v>697769.24</v>
      </c>
      <c r="F5" s="12"/>
      <c r="G5" s="2">
        <v>759271.58</v>
      </c>
      <c r="H5" s="12"/>
      <c r="I5" s="2">
        <f>ROUND((E5-G5),5)</f>
        <v>-61502.34</v>
      </c>
      <c r="J5" s="36" t="s">
        <v>214</v>
      </c>
    </row>
    <row r="6" spans="1:10" x14ac:dyDescent="0.25">
      <c r="A6" s="1"/>
      <c r="B6" s="1"/>
      <c r="C6" s="1"/>
      <c r="D6" s="1" t="s">
        <v>37</v>
      </c>
      <c r="E6" s="2">
        <v>294268.96000000002</v>
      </c>
      <c r="F6" s="12"/>
      <c r="G6" s="2">
        <v>87875.06</v>
      </c>
      <c r="H6" s="12"/>
      <c r="I6" s="2">
        <f>ROUND((E6-G6),5)</f>
        <v>206393.9</v>
      </c>
      <c r="J6" s="33" t="s">
        <v>220</v>
      </c>
    </row>
    <row r="7" spans="1:10" ht="15.75" thickBot="1" x14ac:dyDescent="0.3">
      <c r="A7" s="1"/>
      <c r="B7" s="1"/>
      <c r="C7" s="1"/>
      <c r="D7" s="1" t="s">
        <v>42</v>
      </c>
      <c r="E7" s="3">
        <v>504507.02</v>
      </c>
      <c r="F7" s="12"/>
      <c r="G7" s="3">
        <v>445802.31</v>
      </c>
      <c r="H7" s="12"/>
      <c r="I7" s="3">
        <f>ROUND((E7-G7),5)</f>
        <v>58704.71</v>
      </c>
      <c r="J7" s="31" t="s">
        <v>216</v>
      </c>
    </row>
    <row r="8" spans="1:10" x14ac:dyDescent="0.25">
      <c r="A8" s="1"/>
      <c r="B8" s="1"/>
      <c r="C8" s="1" t="s">
        <v>43</v>
      </c>
      <c r="D8" s="1"/>
      <c r="E8" s="2">
        <f>ROUND(SUM(E3:E7),5)</f>
        <v>1605245.22</v>
      </c>
      <c r="F8" s="12"/>
      <c r="G8" s="2">
        <f>ROUND(SUM(G3:G7),5)</f>
        <v>1436982.95</v>
      </c>
      <c r="H8" s="12"/>
      <c r="I8" s="2">
        <f>ROUND((E8-G8),5)</f>
        <v>168262.27</v>
      </c>
    </row>
    <row r="9" spans="1:10" x14ac:dyDescent="0.25">
      <c r="A9" s="1"/>
      <c r="B9" s="1"/>
      <c r="C9" s="1" t="s">
        <v>194</v>
      </c>
      <c r="D9" s="1"/>
      <c r="E9" s="2"/>
      <c r="F9" s="12"/>
      <c r="G9" s="2"/>
      <c r="H9" s="12"/>
      <c r="I9" s="2"/>
    </row>
    <row r="10" spans="1:10" ht="15.75" thickBot="1" x14ac:dyDescent="0.3">
      <c r="A10" s="1"/>
      <c r="B10" s="1"/>
      <c r="C10" s="1"/>
      <c r="D10" s="1" t="s">
        <v>195</v>
      </c>
      <c r="E10" s="2">
        <v>0</v>
      </c>
      <c r="F10" s="12"/>
      <c r="G10" s="2">
        <v>-3024</v>
      </c>
      <c r="H10" s="12"/>
      <c r="I10" s="2">
        <f>ROUND((E10-G10),5)</f>
        <v>3024</v>
      </c>
    </row>
    <row r="11" spans="1:10" ht="15.75" thickBot="1" x14ac:dyDescent="0.3">
      <c r="A11" s="1"/>
      <c r="B11" s="1"/>
      <c r="C11" s="1" t="s">
        <v>196</v>
      </c>
      <c r="D11" s="1"/>
      <c r="E11" s="4">
        <f>ROUND(SUM(E9:E10),5)</f>
        <v>0</v>
      </c>
      <c r="F11" s="12"/>
      <c r="G11" s="4">
        <f>ROUND(SUM(G9:G10),5)</f>
        <v>-3024</v>
      </c>
      <c r="H11" s="12"/>
      <c r="I11" s="4">
        <f>ROUND((E11-G11),5)</f>
        <v>3024</v>
      </c>
    </row>
    <row r="12" spans="1:10" x14ac:dyDescent="0.25">
      <c r="A12" s="1"/>
      <c r="B12" s="1" t="s">
        <v>44</v>
      </c>
      <c r="C12" s="1"/>
      <c r="D12" s="1"/>
      <c r="E12" s="2">
        <f>ROUND(E8-E11,5)</f>
        <v>1605245.22</v>
      </c>
      <c r="F12" s="12"/>
      <c r="G12" s="2">
        <f>ROUND(G8-G11,5)</f>
        <v>1440006.95</v>
      </c>
      <c r="H12" s="12"/>
      <c r="I12" s="2">
        <f>ROUND((E12-G12),5)</f>
        <v>165238.26999999999</v>
      </c>
    </row>
    <row r="13" spans="1:10" x14ac:dyDescent="0.25">
      <c r="A13" s="1"/>
      <c r="B13" s="1"/>
      <c r="C13" s="1" t="s">
        <v>45</v>
      </c>
      <c r="D13" s="1"/>
      <c r="E13" s="2"/>
      <c r="F13" s="12"/>
      <c r="G13" s="2"/>
      <c r="H13" s="12"/>
      <c r="I13" s="2"/>
    </row>
    <row r="14" spans="1:10" x14ac:dyDescent="0.25">
      <c r="A14" s="1"/>
      <c r="B14" s="1"/>
      <c r="C14" s="1"/>
      <c r="D14" s="1" t="s">
        <v>46</v>
      </c>
      <c r="E14" s="2">
        <v>585658.07999999996</v>
      </c>
      <c r="F14" s="12"/>
      <c r="G14" s="2">
        <v>387058.25</v>
      </c>
      <c r="H14" s="12"/>
      <c r="I14" s="2">
        <f t="shared" ref="I14:I22" si="0">ROUND((E14-G14),5)</f>
        <v>198599.83</v>
      </c>
      <c r="J14" s="37" t="s">
        <v>220</v>
      </c>
    </row>
    <row r="15" spans="1:10" x14ac:dyDescent="0.25">
      <c r="A15" s="1"/>
      <c r="B15" s="1"/>
      <c r="C15" s="1"/>
      <c r="D15" s="1" t="s">
        <v>52</v>
      </c>
      <c r="E15" s="2">
        <v>213656.62</v>
      </c>
      <c r="F15" s="12"/>
      <c r="G15" s="2">
        <v>164628.16</v>
      </c>
      <c r="H15" s="12"/>
      <c r="I15" s="2">
        <f t="shared" si="0"/>
        <v>49028.46</v>
      </c>
    </row>
    <row r="16" spans="1:10" x14ac:dyDescent="0.25">
      <c r="A16" s="1"/>
      <c r="B16" s="1"/>
      <c r="C16" s="1"/>
      <c r="D16" s="1" t="s">
        <v>63</v>
      </c>
      <c r="E16" s="2">
        <v>161214.89000000001</v>
      </c>
      <c r="F16" s="12"/>
      <c r="G16" s="2">
        <v>144263.71</v>
      </c>
      <c r="H16" s="12"/>
      <c r="I16" s="2">
        <f t="shared" si="0"/>
        <v>16951.18</v>
      </c>
      <c r="J16" s="31" t="s">
        <v>222</v>
      </c>
    </row>
    <row r="17" spans="1:10" x14ac:dyDescent="0.25">
      <c r="A17" s="1"/>
      <c r="B17" s="1"/>
      <c r="C17" s="1"/>
      <c r="D17" s="1" t="s">
        <v>73</v>
      </c>
      <c r="E17" s="2">
        <v>171411.6</v>
      </c>
      <c r="F17" s="12"/>
      <c r="G17" s="2">
        <v>122083.97</v>
      </c>
      <c r="H17" s="12"/>
      <c r="I17" s="2">
        <f t="shared" si="0"/>
        <v>49327.63</v>
      </c>
      <c r="J17" s="30" t="s">
        <v>222</v>
      </c>
    </row>
    <row r="18" spans="1:10" x14ac:dyDescent="0.25">
      <c r="A18" s="1"/>
      <c r="B18" s="1"/>
      <c r="C18" s="1"/>
      <c r="D18" s="1" t="s">
        <v>92</v>
      </c>
      <c r="E18" s="2">
        <v>64868.74</v>
      </c>
      <c r="F18" s="12"/>
      <c r="G18" s="2">
        <v>52398.18</v>
      </c>
      <c r="H18" s="12"/>
      <c r="I18" s="2">
        <f t="shared" si="0"/>
        <v>12470.56</v>
      </c>
      <c r="J18" s="35" t="s">
        <v>225</v>
      </c>
    </row>
    <row r="19" spans="1:10" x14ac:dyDescent="0.25">
      <c r="A19" s="1"/>
      <c r="B19" s="1"/>
      <c r="C19" s="1"/>
      <c r="D19" s="1" t="s">
        <v>104</v>
      </c>
      <c r="E19" s="2">
        <v>220399.47</v>
      </c>
      <c r="F19" s="12"/>
      <c r="G19" s="2">
        <v>185825.19</v>
      </c>
      <c r="H19" s="12"/>
      <c r="I19" s="2">
        <f t="shared" si="0"/>
        <v>34574.28</v>
      </c>
      <c r="J19" s="37" t="s">
        <v>220</v>
      </c>
    </row>
    <row r="20" spans="1:10" ht="15.75" thickBot="1" x14ac:dyDescent="0.3">
      <c r="A20" s="1"/>
      <c r="B20" s="1"/>
      <c r="C20" s="1"/>
      <c r="D20" s="1" t="s">
        <v>110</v>
      </c>
      <c r="E20" s="2">
        <v>156447.63</v>
      </c>
      <c r="F20" s="12"/>
      <c r="G20" s="2">
        <v>132888.95000000001</v>
      </c>
      <c r="H20" s="12"/>
      <c r="I20" s="2">
        <f t="shared" si="0"/>
        <v>23558.68</v>
      </c>
      <c r="J20" s="34" t="s">
        <v>224</v>
      </c>
    </row>
    <row r="21" spans="1:10" ht="15.75" thickBot="1" x14ac:dyDescent="0.3">
      <c r="A21" s="1"/>
      <c r="B21" s="1"/>
      <c r="C21" s="1" t="s">
        <v>128</v>
      </c>
      <c r="D21" s="1"/>
      <c r="E21" s="13">
        <f>ROUND(SUM(E13:E20),5)</f>
        <v>1573657.03</v>
      </c>
      <c r="F21" s="12"/>
      <c r="G21" s="13">
        <f>ROUND(SUM(G13:G20),5)</f>
        <v>1189146.4099999999</v>
      </c>
      <c r="H21" s="12"/>
      <c r="I21" s="13">
        <f t="shared" si="0"/>
        <v>384510.62</v>
      </c>
    </row>
    <row r="22" spans="1:10" s="6" customFormat="1" ht="12" thickBot="1" x14ac:dyDescent="0.25">
      <c r="A22" s="1" t="s">
        <v>2</v>
      </c>
      <c r="B22" s="1"/>
      <c r="C22" s="1"/>
      <c r="D22" s="1"/>
      <c r="E22" s="5">
        <f>ROUND(E12-E21,5)</f>
        <v>31588.19</v>
      </c>
      <c r="F22" s="1"/>
      <c r="G22" s="5">
        <f>ROUND(G12-G21,5)</f>
        <v>250860.54</v>
      </c>
      <c r="H22" s="1"/>
      <c r="I22" s="5">
        <f t="shared" si="0"/>
        <v>-219272.35</v>
      </c>
    </row>
    <row r="23" spans="1:10" ht="15.75" thickTop="1" x14ac:dyDescent="0.25"/>
    <row r="24" spans="1:10" x14ac:dyDescent="0.25">
      <c r="A24" s="6" t="s">
        <v>199</v>
      </c>
      <c r="E24" s="2">
        <f>+E7-E19-E20</f>
        <v>127659.92000000004</v>
      </c>
      <c r="G24" s="2">
        <f>+G7-G19-G20</f>
        <v>127088.16999999998</v>
      </c>
      <c r="I24" s="2">
        <f>+I7-I19-I20</f>
        <v>571.75</v>
      </c>
      <c r="J24" s="31" t="s">
        <v>216</v>
      </c>
    </row>
  </sheetData>
  <pageMargins left="0.7" right="0.7" top="0.75" bottom="0.75" header="0.1" footer="0.3"/>
  <pageSetup orientation="portrait" r:id="rId1"/>
  <headerFooter>
    <oddHeader>&amp;L&amp;"Arial,Bold"&amp;8 10:36 AM
&amp;"Arial,Bold"&amp;8 01/19/23
&amp;"Arial,Bold"&amp;8 Accrual Basis&amp;C&amp;"Arial,Bold"&amp;12 Habitat for Humanity of Catawba Valley
&amp;"Arial,Bold"&amp;14 Profit &amp;&amp; Loss Prev Year Comparison
&amp;"Arial,Bold"&amp;10 July through December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638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6385" r:id="rId4" name="FILTER"/>
      </mc:Fallback>
    </mc:AlternateContent>
    <mc:AlternateContent xmlns:mc="http://schemas.openxmlformats.org/markup-compatibility/2006">
      <mc:Choice Requires="x14">
        <control shapeId="1638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6386" r:id="rId6" name="HEADER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DD0D9-D468-423E-B7F4-DC160C3EB709}">
  <sheetPr codeName="Sheet2"/>
  <dimension ref="A1:J105"/>
  <sheetViews>
    <sheetView workbookViewId="0">
      <pane xSplit="5" ySplit="2" topLeftCell="F3" activePane="bottomRight" state="frozenSplit"/>
      <selection pane="topRight" activeCell="F1" sqref="F1"/>
      <selection pane="bottomLeft" activeCell="A3" sqref="A3"/>
      <selection pane="bottomRight" activeCell="M25" sqref="M25"/>
    </sheetView>
  </sheetViews>
  <sheetFormatPr defaultRowHeight="15" x14ac:dyDescent="0.25"/>
  <cols>
    <col min="1" max="4" width="3" style="6" customWidth="1"/>
    <col min="5" max="5" width="31.140625" style="6" customWidth="1"/>
    <col min="6" max="6" width="10" bestFit="1" customWidth="1"/>
    <col min="7" max="7" width="2.28515625" customWidth="1"/>
    <col min="8" max="8" width="10" bestFit="1" customWidth="1"/>
    <col min="9" max="9" width="2.28515625" customWidth="1"/>
    <col min="10" max="10" width="12" bestFit="1" customWidth="1"/>
  </cols>
  <sheetData>
    <row r="1" spans="1:10" ht="15.75" thickBot="1" x14ac:dyDescent="0.3">
      <c r="A1" s="1"/>
      <c r="B1" s="1"/>
      <c r="C1" s="1"/>
      <c r="D1" s="1"/>
      <c r="E1" s="1"/>
      <c r="F1" s="11"/>
      <c r="G1" s="10"/>
      <c r="H1" s="11"/>
      <c r="I1" s="10"/>
      <c r="J1" s="11"/>
    </row>
    <row r="2" spans="1:10" s="9" customFormat="1" ht="16.5" thickTop="1" thickBot="1" x14ac:dyDescent="0.3">
      <c r="A2" s="7"/>
      <c r="B2" s="7"/>
      <c r="C2" s="7"/>
      <c r="D2" s="7"/>
      <c r="E2" s="7"/>
      <c r="F2" s="14" t="s">
        <v>25</v>
      </c>
      <c r="G2" s="15"/>
      <c r="H2" s="14" t="s">
        <v>26</v>
      </c>
      <c r="I2" s="15"/>
      <c r="J2" s="14" t="s">
        <v>27</v>
      </c>
    </row>
    <row r="3" spans="1:10" ht="15.75" thickTop="1" x14ac:dyDescent="0.25">
      <c r="A3" s="1"/>
      <c r="B3" s="1"/>
      <c r="C3" s="1" t="s">
        <v>28</v>
      </c>
      <c r="D3" s="1"/>
      <c r="E3" s="1"/>
      <c r="F3" s="2"/>
      <c r="G3" s="12"/>
      <c r="H3" s="2"/>
      <c r="I3" s="12"/>
      <c r="J3" s="2"/>
    </row>
    <row r="4" spans="1:10" x14ac:dyDescent="0.25">
      <c r="A4" s="1"/>
      <c r="B4" s="1"/>
      <c r="C4" s="1"/>
      <c r="D4" s="1" t="s">
        <v>29</v>
      </c>
      <c r="E4" s="1"/>
      <c r="F4" s="2">
        <v>108700</v>
      </c>
      <c r="G4" s="12"/>
      <c r="H4" s="2">
        <v>433000</v>
      </c>
      <c r="I4" s="12"/>
      <c r="J4" s="2">
        <f>ROUND((F4-H4),5)</f>
        <v>-324300</v>
      </c>
    </row>
    <row r="5" spans="1:10" x14ac:dyDescent="0.25">
      <c r="A5" s="1"/>
      <c r="B5" s="1"/>
      <c r="C5" s="1"/>
      <c r="D5" s="1" t="s">
        <v>30</v>
      </c>
      <c r="E5" s="1"/>
      <c r="F5" s="2"/>
      <c r="G5" s="12"/>
      <c r="H5" s="2"/>
      <c r="I5" s="12"/>
      <c r="J5" s="2"/>
    </row>
    <row r="6" spans="1:10" x14ac:dyDescent="0.25">
      <c r="A6" s="1"/>
      <c r="B6" s="1"/>
      <c r="C6" s="1"/>
      <c r="D6" s="1"/>
      <c r="E6" s="1" t="s">
        <v>31</v>
      </c>
      <c r="F6" s="2">
        <v>279749.40999999997</v>
      </c>
      <c r="G6" s="12"/>
      <c r="H6" s="2">
        <v>370000</v>
      </c>
      <c r="I6" s="12"/>
      <c r="J6" s="2">
        <f t="shared" ref="J6:J11" si="0">ROUND((F6-H6),5)</f>
        <v>-90250.59</v>
      </c>
    </row>
    <row r="7" spans="1:10" x14ac:dyDescent="0.25">
      <c r="A7" s="1"/>
      <c r="B7" s="1"/>
      <c r="C7" s="1"/>
      <c r="D7" s="1"/>
      <c r="E7" s="1" t="s">
        <v>32</v>
      </c>
      <c r="F7" s="2">
        <v>91261</v>
      </c>
      <c r="G7" s="12"/>
      <c r="H7" s="2">
        <v>50001</v>
      </c>
      <c r="I7" s="12"/>
      <c r="J7" s="2">
        <f t="shared" si="0"/>
        <v>41260</v>
      </c>
    </row>
    <row r="8" spans="1:10" x14ac:dyDescent="0.25">
      <c r="A8" s="1"/>
      <c r="B8" s="1"/>
      <c r="C8" s="1"/>
      <c r="D8" s="1"/>
      <c r="E8" s="1" t="s">
        <v>33</v>
      </c>
      <c r="F8" s="2">
        <v>56718.33</v>
      </c>
      <c r="G8" s="12"/>
      <c r="H8" s="2">
        <v>60000</v>
      </c>
      <c r="I8" s="12"/>
      <c r="J8" s="2">
        <f t="shared" si="0"/>
        <v>-3281.67</v>
      </c>
    </row>
    <row r="9" spans="1:10" x14ac:dyDescent="0.25">
      <c r="A9" s="1"/>
      <c r="B9" s="1"/>
      <c r="C9" s="1"/>
      <c r="D9" s="1"/>
      <c r="E9" s="1" t="s">
        <v>34</v>
      </c>
      <c r="F9" s="2">
        <v>235283</v>
      </c>
      <c r="G9" s="12"/>
      <c r="H9" s="2">
        <v>230000</v>
      </c>
      <c r="I9" s="12"/>
      <c r="J9" s="2">
        <f t="shared" si="0"/>
        <v>5283</v>
      </c>
    </row>
    <row r="10" spans="1:10" ht="15.75" thickBot="1" x14ac:dyDescent="0.3">
      <c r="A10" s="1"/>
      <c r="B10" s="1"/>
      <c r="C10" s="1"/>
      <c r="D10" s="1"/>
      <c r="E10" s="1" t="s">
        <v>35</v>
      </c>
      <c r="F10" s="3">
        <v>34757.5</v>
      </c>
      <c r="G10" s="12"/>
      <c r="H10" s="3">
        <v>32500</v>
      </c>
      <c r="I10" s="12"/>
      <c r="J10" s="3">
        <f t="shared" si="0"/>
        <v>2257.5</v>
      </c>
    </row>
    <row r="11" spans="1:10" x14ac:dyDescent="0.25">
      <c r="A11" s="1"/>
      <c r="B11" s="1"/>
      <c r="C11" s="1"/>
      <c r="D11" s="1" t="s">
        <v>36</v>
      </c>
      <c r="E11" s="1"/>
      <c r="F11" s="2">
        <f>ROUND(SUM(F5:F10),5)</f>
        <v>697769.24</v>
      </c>
      <c r="G11" s="12"/>
      <c r="H11" s="2">
        <f>ROUND(SUM(H5:H10),5)</f>
        <v>742501</v>
      </c>
      <c r="I11" s="12"/>
      <c r="J11" s="2">
        <f t="shared" si="0"/>
        <v>-44731.76</v>
      </c>
    </row>
    <row r="12" spans="1:10" x14ac:dyDescent="0.25">
      <c r="A12" s="1"/>
      <c r="B12" s="1"/>
      <c r="C12" s="1"/>
      <c r="D12" s="1" t="s">
        <v>37</v>
      </c>
      <c r="E12" s="1"/>
      <c r="F12" s="2"/>
      <c r="G12" s="12"/>
      <c r="H12" s="2"/>
      <c r="I12" s="12"/>
      <c r="J12" s="2"/>
    </row>
    <row r="13" spans="1:10" x14ac:dyDescent="0.25">
      <c r="A13" s="1"/>
      <c r="B13" s="1"/>
      <c r="C13" s="1"/>
      <c r="D13" s="1"/>
      <c r="E13" s="1" t="s">
        <v>38</v>
      </c>
      <c r="F13" s="2">
        <v>564.41</v>
      </c>
      <c r="G13" s="12"/>
      <c r="H13" s="2">
        <v>0</v>
      </c>
      <c r="I13" s="12"/>
      <c r="J13" s="2">
        <f t="shared" ref="J13:J19" si="1">ROUND((F13-H13),5)</f>
        <v>564.41</v>
      </c>
    </row>
    <row r="14" spans="1:10" x14ac:dyDescent="0.25">
      <c r="A14" s="1"/>
      <c r="B14" s="1"/>
      <c r="C14" s="1"/>
      <c r="D14" s="1"/>
      <c r="E14" s="1" t="s">
        <v>39</v>
      </c>
      <c r="F14" s="2">
        <v>1179.1199999999999</v>
      </c>
      <c r="G14" s="12"/>
      <c r="H14" s="2">
        <v>10900</v>
      </c>
      <c r="I14" s="12"/>
      <c r="J14" s="2">
        <f t="shared" si="1"/>
        <v>-9720.8799999999992</v>
      </c>
    </row>
    <row r="15" spans="1:10" ht="15.75" thickBot="1" x14ac:dyDescent="0.3">
      <c r="A15" s="1"/>
      <c r="B15" s="1"/>
      <c r="C15" s="1"/>
      <c r="D15" s="1"/>
      <c r="E15" s="1" t="s">
        <v>40</v>
      </c>
      <c r="F15" s="3">
        <v>292525.43</v>
      </c>
      <c r="G15" s="12"/>
      <c r="H15" s="3">
        <v>174500</v>
      </c>
      <c r="I15" s="12"/>
      <c r="J15" s="3">
        <f t="shared" si="1"/>
        <v>118025.43</v>
      </c>
    </row>
    <row r="16" spans="1:10" x14ac:dyDescent="0.25">
      <c r="A16" s="1"/>
      <c r="B16" s="1"/>
      <c r="C16" s="1"/>
      <c r="D16" s="1" t="s">
        <v>41</v>
      </c>
      <c r="E16" s="1"/>
      <c r="F16" s="2">
        <f>ROUND(SUM(F12:F15),5)</f>
        <v>294268.96000000002</v>
      </c>
      <c r="G16" s="12"/>
      <c r="H16" s="2">
        <f>ROUND(SUM(H12:H15),5)</f>
        <v>185400</v>
      </c>
      <c r="I16" s="12"/>
      <c r="J16" s="2">
        <f t="shared" si="1"/>
        <v>108868.96</v>
      </c>
    </row>
    <row r="17" spans="1:10" ht="15.75" thickBot="1" x14ac:dyDescent="0.3">
      <c r="A17" s="1"/>
      <c r="B17" s="1"/>
      <c r="C17" s="1"/>
      <c r="D17" s="1" t="s">
        <v>42</v>
      </c>
      <c r="E17" s="1"/>
      <c r="F17" s="2">
        <v>504507.02</v>
      </c>
      <c r="G17" s="12"/>
      <c r="H17" s="2">
        <v>570000</v>
      </c>
      <c r="I17" s="12"/>
      <c r="J17" s="2">
        <f t="shared" si="1"/>
        <v>-65492.98</v>
      </c>
    </row>
    <row r="18" spans="1:10" ht="15.75" thickBot="1" x14ac:dyDescent="0.3">
      <c r="A18" s="1"/>
      <c r="B18" s="1"/>
      <c r="C18" s="1" t="s">
        <v>43</v>
      </c>
      <c r="D18" s="1"/>
      <c r="E18" s="1"/>
      <c r="F18" s="4">
        <f>ROUND(SUM(F3:F4)+F11+SUM(F16:F17),5)</f>
        <v>1605245.22</v>
      </c>
      <c r="G18" s="12"/>
      <c r="H18" s="4">
        <f>ROUND(SUM(H3:H4)+H11+SUM(H16:H17),5)</f>
        <v>1930901</v>
      </c>
      <c r="I18" s="12"/>
      <c r="J18" s="4">
        <f t="shared" si="1"/>
        <v>-325655.78000000003</v>
      </c>
    </row>
    <row r="19" spans="1:10" x14ac:dyDescent="0.25">
      <c r="A19" s="1"/>
      <c r="B19" s="1" t="s">
        <v>44</v>
      </c>
      <c r="C19" s="1"/>
      <c r="D19" s="1"/>
      <c r="E19" s="1"/>
      <c r="F19" s="2">
        <f>F18</f>
        <v>1605245.22</v>
      </c>
      <c r="G19" s="12"/>
      <c r="H19" s="2">
        <f>H18</f>
        <v>1930901</v>
      </c>
      <c r="I19" s="12"/>
      <c r="J19" s="2">
        <f t="shared" si="1"/>
        <v>-325655.78000000003</v>
      </c>
    </row>
    <row r="20" spans="1:10" x14ac:dyDescent="0.25">
      <c r="A20" s="1"/>
      <c r="B20" s="1"/>
      <c r="C20" s="1" t="s">
        <v>45</v>
      </c>
      <c r="D20" s="1"/>
      <c r="E20" s="1"/>
      <c r="F20" s="2"/>
      <c r="G20" s="12"/>
      <c r="H20" s="2"/>
      <c r="I20" s="12"/>
      <c r="J20" s="2"/>
    </row>
    <row r="21" spans="1:10" x14ac:dyDescent="0.25">
      <c r="A21" s="1"/>
      <c r="B21" s="1"/>
      <c r="C21" s="1"/>
      <c r="D21" s="1" t="s">
        <v>46</v>
      </c>
      <c r="E21" s="1"/>
      <c r="F21" s="2"/>
      <c r="G21" s="12"/>
      <c r="H21" s="2"/>
      <c r="I21" s="12"/>
      <c r="J21" s="2"/>
    </row>
    <row r="22" spans="1:10" x14ac:dyDescent="0.25">
      <c r="A22" s="1"/>
      <c r="B22" s="1"/>
      <c r="C22" s="1"/>
      <c r="D22" s="1"/>
      <c r="E22" s="1" t="s">
        <v>47</v>
      </c>
      <c r="F22" s="2">
        <v>487472.02</v>
      </c>
      <c r="G22" s="12"/>
      <c r="H22" s="2">
        <v>454621</v>
      </c>
      <c r="I22" s="12"/>
      <c r="J22" s="2">
        <f>ROUND((F22-H22),5)</f>
        <v>32851.019999999997</v>
      </c>
    </row>
    <row r="23" spans="1:10" x14ac:dyDescent="0.25">
      <c r="A23" s="1"/>
      <c r="B23" s="1"/>
      <c r="C23" s="1"/>
      <c r="D23" s="1"/>
      <c r="E23" s="1" t="s">
        <v>48</v>
      </c>
      <c r="F23" s="2">
        <v>37121.65</v>
      </c>
      <c r="G23" s="12"/>
      <c r="H23" s="2">
        <v>36380</v>
      </c>
      <c r="I23" s="12"/>
      <c r="J23" s="2">
        <f>ROUND((F23-H23),5)</f>
        <v>741.65</v>
      </c>
    </row>
    <row r="24" spans="1:10" x14ac:dyDescent="0.25">
      <c r="A24" s="1"/>
      <c r="B24" s="1"/>
      <c r="C24" s="1"/>
      <c r="D24" s="1"/>
      <c r="E24" s="1" t="s">
        <v>49</v>
      </c>
      <c r="F24" s="2">
        <v>9079.7900000000009</v>
      </c>
      <c r="G24" s="12"/>
      <c r="H24" s="2">
        <v>15588</v>
      </c>
      <c r="I24" s="12"/>
      <c r="J24" s="2">
        <f>ROUND((F24-H24),5)</f>
        <v>-6508.21</v>
      </c>
    </row>
    <row r="25" spans="1:10" ht="15.75" thickBot="1" x14ac:dyDescent="0.3">
      <c r="A25" s="1"/>
      <c r="B25" s="1"/>
      <c r="C25" s="1"/>
      <c r="D25" s="1"/>
      <c r="E25" s="1" t="s">
        <v>50</v>
      </c>
      <c r="F25" s="3">
        <v>51984.62</v>
      </c>
      <c r="G25" s="12"/>
      <c r="H25" s="3">
        <v>51653</v>
      </c>
      <c r="I25" s="12"/>
      <c r="J25" s="3">
        <f>ROUND((F25-H25),5)</f>
        <v>331.62</v>
      </c>
    </row>
    <row r="26" spans="1:10" x14ac:dyDescent="0.25">
      <c r="A26" s="1"/>
      <c r="B26" s="1"/>
      <c r="C26" s="1"/>
      <c r="D26" s="1" t="s">
        <v>51</v>
      </c>
      <c r="E26" s="1"/>
      <c r="F26" s="2">
        <f>ROUND(SUM(F21:F25),5)</f>
        <v>585658.07999999996</v>
      </c>
      <c r="G26" s="12"/>
      <c r="H26" s="2">
        <f>ROUND(SUM(H21:H25),5)</f>
        <v>558242</v>
      </c>
      <c r="I26" s="12"/>
      <c r="J26" s="2">
        <f>ROUND((F26-H26),5)</f>
        <v>27416.080000000002</v>
      </c>
    </row>
    <row r="27" spans="1:10" x14ac:dyDescent="0.25">
      <c r="A27" s="1"/>
      <c r="B27" s="1"/>
      <c r="C27" s="1"/>
      <c r="D27" s="1" t="s">
        <v>52</v>
      </c>
      <c r="E27" s="1"/>
      <c r="F27" s="2"/>
      <c r="G27" s="12"/>
      <c r="H27" s="2"/>
      <c r="I27" s="12"/>
      <c r="J27" s="2"/>
    </row>
    <row r="28" spans="1:10" x14ac:dyDescent="0.25">
      <c r="A28" s="1"/>
      <c r="B28" s="1"/>
      <c r="C28" s="1"/>
      <c r="D28" s="1"/>
      <c r="E28" s="1" t="s">
        <v>53</v>
      </c>
      <c r="F28" s="2">
        <v>183989.75</v>
      </c>
      <c r="G28" s="12"/>
      <c r="H28" s="2">
        <v>420000</v>
      </c>
      <c r="I28" s="12"/>
      <c r="J28" s="2">
        <f t="shared" ref="J28:J37" si="2">ROUND((F28-H28),5)</f>
        <v>-236010.25</v>
      </c>
    </row>
    <row r="29" spans="1:10" x14ac:dyDescent="0.25">
      <c r="A29" s="1"/>
      <c r="B29" s="1"/>
      <c r="C29" s="1"/>
      <c r="D29" s="1"/>
      <c r="E29" s="1" t="s">
        <v>54</v>
      </c>
      <c r="F29" s="2">
        <v>3188.71</v>
      </c>
      <c r="G29" s="12"/>
      <c r="H29" s="2">
        <v>600</v>
      </c>
      <c r="I29" s="12"/>
      <c r="J29" s="2">
        <f t="shared" si="2"/>
        <v>2588.71</v>
      </c>
    </row>
    <row r="30" spans="1:10" x14ac:dyDescent="0.25">
      <c r="A30" s="1"/>
      <c r="B30" s="1"/>
      <c r="C30" s="1"/>
      <c r="D30" s="1"/>
      <c r="E30" s="1" t="s">
        <v>55</v>
      </c>
      <c r="F30" s="2">
        <v>11401.04</v>
      </c>
      <c r="G30" s="12"/>
      <c r="H30" s="2">
        <v>9000</v>
      </c>
      <c r="I30" s="12"/>
      <c r="J30" s="2">
        <f t="shared" si="2"/>
        <v>2401.04</v>
      </c>
    </row>
    <row r="31" spans="1:10" x14ac:dyDescent="0.25">
      <c r="A31" s="1"/>
      <c r="B31" s="1"/>
      <c r="C31" s="1"/>
      <c r="D31" s="1"/>
      <c r="E31" s="1" t="s">
        <v>56</v>
      </c>
      <c r="F31" s="2">
        <v>8517.0300000000007</v>
      </c>
      <c r="G31" s="12"/>
      <c r="H31" s="2">
        <v>1050</v>
      </c>
      <c r="I31" s="12"/>
      <c r="J31" s="2">
        <f t="shared" si="2"/>
        <v>7467.03</v>
      </c>
    </row>
    <row r="32" spans="1:10" x14ac:dyDescent="0.25">
      <c r="A32" s="1"/>
      <c r="B32" s="1"/>
      <c r="C32" s="1"/>
      <c r="D32" s="1"/>
      <c r="E32" s="1" t="s">
        <v>57</v>
      </c>
      <c r="F32" s="2">
        <v>0</v>
      </c>
      <c r="G32" s="12"/>
      <c r="H32" s="2">
        <v>2100</v>
      </c>
      <c r="I32" s="12"/>
      <c r="J32" s="2">
        <f t="shared" si="2"/>
        <v>-2100</v>
      </c>
    </row>
    <row r="33" spans="1:10" x14ac:dyDescent="0.25">
      <c r="A33" s="1"/>
      <c r="B33" s="1"/>
      <c r="C33" s="1"/>
      <c r="D33" s="1"/>
      <c r="E33" s="1" t="s">
        <v>58</v>
      </c>
      <c r="F33" s="2">
        <v>2483.44</v>
      </c>
      <c r="G33" s="12"/>
      <c r="H33" s="2">
        <v>1500</v>
      </c>
      <c r="I33" s="12"/>
      <c r="J33" s="2">
        <f t="shared" si="2"/>
        <v>983.44</v>
      </c>
    </row>
    <row r="34" spans="1:10" x14ac:dyDescent="0.25">
      <c r="A34" s="1"/>
      <c r="B34" s="1"/>
      <c r="C34" s="1"/>
      <c r="D34" s="1"/>
      <c r="E34" s="1" t="s">
        <v>59</v>
      </c>
      <c r="F34" s="2">
        <v>590.61</v>
      </c>
      <c r="G34" s="12"/>
      <c r="H34" s="2">
        <v>200</v>
      </c>
      <c r="I34" s="12"/>
      <c r="J34" s="2">
        <f t="shared" si="2"/>
        <v>390.61</v>
      </c>
    </row>
    <row r="35" spans="1:10" x14ac:dyDescent="0.25">
      <c r="A35" s="1"/>
      <c r="B35" s="1"/>
      <c r="C35" s="1"/>
      <c r="D35" s="1"/>
      <c r="E35" s="1" t="s">
        <v>60</v>
      </c>
      <c r="F35" s="2">
        <v>4775.8</v>
      </c>
      <c r="G35" s="12"/>
      <c r="H35" s="2">
        <v>5450</v>
      </c>
      <c r="I35" s="12"/>
      <c r="J35" s="2">
        <f t="shared" si="2"/>
        <v>-674.2</v>
      </c>
    </row>
    <row r="36" spans="1:10" ht="15.75" thickBot="1" x14ac:dyDescent="0.3">
      <c r="A36" s="1"/>
      <c r="B36" s="1"/>
      <c r="C36" s="1"/>
      <c r="D36" s="1"/>
      <c r="E36" s="1" t="s">
        <v>61</v>
      </c>
      <c r="F36" s="3">
        <v>-1289.76</v>
      </c>
      <c r="G36" s="12"/>
      <c r="H36" s="3">
        <v>-1800</v>
      </c>
      <c r="I36" s="12"/>
      <c r="J36" s="3">
        <f t="shared" si="2"/>
        <v>510.24</v>
      </c>
    </row>
    <row r="37" spans="1:10" x14ac:dyDescent="0.25">
      <c r="A37" s="1"/>
      <c r="B37" s="1"/>
      <c r="C37" s="1"/>
      <c r="D37" s="1" t="s">
        <v>62</v>
      </c>
      <c r="E37" s="1"/>
      <c r="F37" s="2">
        <f>ROUND(SUM(F27:F36),5)</f>
        <v>213656.62</v>
      </c>
      <c r="G37" s="12"/>
      <c r="H37" s="2">
        <f>ROUND(SUM(H27:H36),5)</f>
        <v>438100</v>
      </c>
      <c r="I37" s="12"/>
      <c r="J37" s="2">
        <f t="shared" si="2"/>
        <v>-224443.38</v>
      </c>
    </row>
    <row r="38" spans="1:10" x14ac:dyDescent="0.25">
      <c r="A38" s="1"/>
      <c r="B38" s="1"/>
      <c r="C38" s="1"/>
      <c r="D38" s="1" t="s">
        <v>63</v>
      </c>
      <c r="E38" s="1"/>
      <c r="F38" s="2"/>
      <c r="G38" s="12"/>
      <c r="H38" s="2"/>
      <c r="I38" s="12"/>
      <c r="J38" s="2"/>
    </row>
    <row r="39" spans="1:10" x14ac:dyDescent="0.25">
      <c r="A39" s="1"/>
      <c r="B39" s="1"/>
      <c r="C39" s="1"/>
      <c r="D39" s="1"/>
      <c r="E39" s="1" t="s">
        <v>64</v>
      </c>
      <c r="F39" s="2">
        <v>74356.210000000006</v>
      </c>
      <c r="G39" s="12"/>
      <c r="H39" s="2">
        <v>74244</v>
      </c>
      <c r="I39" s="12"/>
      <c r="J39" s="2">
        <f t="shared" ref="J39:J47" si="3">ROUND((F39-H39),5)</f>
        <v>112.21</v>
      </c>
    </row>
    <row r="40" spans="1:10" x14ac:dyDescent="0.25">
      <c r="A40" s="1"/>
      <c r="B40" s="1"/>
      <c r="C40" s="1"/>
      <c r="D40" s="1"/>
      <c r="E40" s="1" t="s">
        <v>65</v>
      </c>
      <c r="F40" s="2">
        <v>5413.23</v>
      </c>
      <c r="G40" s="12"/>
      <c r="H40" s="2">
        <v>5950</v>
      </c>
      <c r="I40" s="12"/>
      <c r="J40" s="2">
        <f t="shared" si="3"/>
        <v>-536.77</v>
      </c>
    </row>
    <row r="41" spans="1:10" x14ac:dyDescent="0.25">
      <c r="A41" s="1"/>
      <c r="B41" s="1"/>
      <c r="C41" s="1"/>
      <c r="D41" s="1"/>
      <c r="E41" s="1" t="s">
        <v>66</v>
      </c>
      <c r="F41" s="2">
        <v>1247.17</v>
      </c>
      <c r="G41" s="12"/>
      <c r="H41" s="2">
        <v>2325</v>
      </c>
      <c r="I41" s="12"/>
      <c r="J41" s="2">
        <f t="shared" si="3"/>
        <v>-1077.83</v>
      </c>
    </row>
    <row r="42" spans="1:10" x14ac:dyDescent="0.25">
      <c r="A42" s="1"/>
      <c r="B42" s="1"/>
      <c r="C42" s="1"/>
      <c r="D42" s="1"/>
      <c r="E42" s="1" t="s">
        <v>67</v>
      </c>
      <c r="F42" s="2">
        <v>26429.81</v>
      </c>
      <c r="G42" s="12"/>
      <c r="H42" s="2">
        <v>13346</v>
      </c>
      <c r="I42" s="12"/>
      <c r="J42" s="2">
        <f t="shared" si="3"/>
        <v>13083.81</v>
      </c>
    </row>
    <row r="43" spans="1:10" x14ac:dyDescent="0.25">
      <c r="A43" s="1"/>
      <c r="B43" s="1"/>
      <c r="C43" s="1"/>
      <c r="D43" s="1"/>
      <c r="E43" s="1" t="s">
        <v>68</v>
      </c>
      <c r="F43" s="2">
        <v>40878.839999999997</v>
      </c>
      <c r="G43" s="12"/>
      <c r="H43" s="2">
        <v>100000</v>
      </c>
      <c r="I43" s="12"/>
      <c r="J43" s="2">
        <f t="shared" si="3"/>
        <v>-59121.16</v>
      </c>
    </row>
    <row r="44" spans="1:10" x14ac:dyDescent="0.25">
      <c r="A44" s="1"/>
      <c r="B44" s="1"/>
      <c r="C44" s="1"/>
      <c r="D44" s="1"/>
      <c r="E44" s="1" t="s">
        <v>69</v>
      </c>
      <c r="F44" s="2">
        <v>8328.31</v>
      </c>
      <c r="G44" s="12"/>
      <c r="H44" s="2">
        <v>2400</v>
      </c>
      <c r="I44" s="12"/>
      <c r="J44" s="2">
        <f t="shared" si="3"/>
        <v>5928.31</v>
      </c>
    </row>
    <row r="45" spans="1:10" x14ac:dyDescent="0.25">
      <c r="A45" s="1"/>
      <c r="B45" s="1"/>
      <c r="C45" s="1"/>
      <c r="D45" s="1"/>
      <c r="E45" s="1" t="s">
        <v>70</v>
      </c>
      <c r="F45" s="2">
        <v>4561.32</v>
      </c>
      <c r="G45" s="12"/>
      <c r="H45" s="2">
        <v>6020</v>
      </c>
      <c r="I45" s="12"/>
      <c r="J45" s="2">
        <f t="shared" si="3"/>
        <v>-1458.68</v>
      </c>
    </row>
    <row r="46" spans="1:10" ht="15.75" thickBot="1" x14ac:dyDescent="0.3">
      <c r="A46" s="1"/>
      <c r="B46" s="1"/>
      <c r="C46" s="1"/>
      <c r="D46" s="1"/>
      <c r="E46" s="1" t="s">
        <v>71</v>
      </c>
      <c r="F46" s="3">
        <v>0</v>
      </c>
      <c r="G46" s="12"/>
      <c r="H46" s="3">
        <v>802</v>
      </c>
      <c r="I46" s="12"/>
      <c r="J46" s="3">
        <f t="shared" si="3"/>
        <v>-802</v>
      </c>
    </row>
    <row r="47" spans="1:10" x14ac:dyDescent="0.25">
      <c r="A47" s="1"/>
      <c r="B47" s="1"/>
      <c r="C47" s="1"/>
      <c r="D47" s="1" t="s">
        <v>72</v>
      </c>
      <c r="E47" s="1"/>
      <c r="F47" s="2">
        <f>ROUND(SUM(F38:F46),5)</f>
        <v>161214.89000000001</v>
      </c>
      <c r="G47" s="12"/>
      <c r="H47" s="2">
        <f>ROUND(SUM(H38:H46),5)</f>
        <v>205087</v>
      </c>
      <c r="I47" s="12"/>
      <c r="J47" s="2">
        <f t="shared" si="3"/>
        <v>-43872.11</v>
      </c>
    </row>
    <row r="48" spans="1:10" x14ac:dyDescent="0.25">
      <c r="A48" s="1"/>
      <c r="B48" s="1"/>
      <c r="C48" s="1"/>
      <c r="D48" s="1" t="s">
        <v>73</v>
      </c>
      <c r="E48" s="1"/>
      <c r="F48" s="2"/>
      <c r="G48" s="12"/>
      <c r="H48" s="2"/>
      <c r="I48" s="12"/>
      <c r="J48" s="2"/>
    </row>
    <row r="49" spans="1:10" x14ac:dyDescent="0.25">
      <c r="A49" s="1"/>
      <c r="B49" s="1"/>
      <c r="C49" s="1"/>
      <c r="D49" s="1"/>
      <c r="E49" s="1" t="s">
        <v>74</v>
      </c>
      <c r="F49" s="2">
        <v>3799.64</v>
      </c>
      <c r="G49" s="12"/>
      <c r="H49" s="2">
        <v>1500</v>
      </c>
      <c r="I49" s="12"/>
      <c r="J49" s="2">
        <f t="shared" ref="J49:J66" si="4">ROUND((F49-H49),5)</f>
        <v>2299.64</v>
      </c>
    </row>
    <row r="50" spans="1:10" x14ac:dyDescent="0.25">
      <c r="A50" s="1"/>
      <c r="B50" s="1"/>
      <c r="C50" s="1"/>
      <c r="D50" s="1"/>
      <c r="E50" s="1" t="s">
        <v>75</v>
      </c>
      <c r="F50" s="2">
        <v>5399.79</v>
      </c>
      <c r="G50" s="12"/>
      <c r="H50" s="2">
        <v>7500</v>
      </c>
      <c r="I50" s="12"/>
      <c r="J50" s="2">
        <f t="shared" si="4"/>
        <v>-2100.21</v>
      </c>
    </row>
    <row r="51" spans="1:10" x14ac:dyDescent="0.25">
      <c r="A51" s="1"/>
      <c r="B51" s="1"/>
      <c r="C51" s="1"/>
      <c r="D51" s="1"/>
      <c r="E51" s="1" t="s">
        <v>76</v>
      </c>
      <c r="F51" s="2">
        <v>4724.72</v>
      </c>
      <c r="G51" s="12"/>
      <c r="H51" s="2">
        <v>7800</v>
      </c>
      <c r="I51" s="12"/>
      <c r="J51" s="2">
        <f t="shared" si="4"/>
        <v>-3075.28</v>
      </c>
    </row>
    <row r="52" spans="1:10" x14ac:dyDescent="0.25">
      <c r="A52" s="1"/>
      <c r="B52" s="1"/>
      <c r="C52" s="1"/>
      <c r="D52" s="1"/>
      <c r="E52" s="1" t="s">
        <v>77</v>
      </c>
      <c r="F52" s="2">
        <v>582.84</v>
      </c>
      <c r="G52" s="12"/>
      <c r="H52" s="2">
        <v>750</v>
      </c>
      <c r="I52" s="12"/>
      <c r="J52" s="2">
        <f t="shared" si="4"/>
        <v>-167.16</v>
      </c>
    </row>
    <row r="53" spans="1:10" x14ac:dyDescent="0.25">
      <c r="A53" s="1"/>
      <c r="B53" s="1"/>
      <c r="C53" s="1"/>
      <c r="D53" s="1"/>
      <c r="E53" s="1" t="s">
        <v>78</v>
      </c>
      <c r="F53" s="2">
        <v>12025.42</v>
      </c>
      <c r="G53" s="12"/>
      <c r="H53" s="2">
        <v>10500</v>
      </c>
      <c r="I53" s="12"/>
      <c r="J53" s="2">
        <f t="shared" si="4"/>
        <v>1525.42</v>
      </c>
    </row>
    <row r="54" spans="1:10" x14ac:dyDescent="0.25">
      <c r="A54" s="1"/>
      <c r="B54" s="1"/>
      <c r="C54" s="1"/>
      <c r="D54" s="1"/>
      <c r="E54" s="1" t="s">
        <v>79</v>
      </c>
      <c r="F54" s="2">
        <v>17954.39</v>
      </c>
      <c r="G54" s="12"/>
      <c r="H54" s="2">
        <v>17400</v>
      </c>
      <c r="I54" s="12"/>
      <c r="J54" s="2">
        <f t="shared" si="4"/>
        <v>554.39</v>
      </c>
    </row>
    <row r="55" spans="1:10" x14ac:dyDescent="0.25">
      <c r="A55" s="1"/>
      <c r="B55" s="1"/>
      <c r="C55" s="1"/>
      <c r="D55" s="1"/>
      <c r="E55" s="1" t="s">
        <v>80</v>
      </c>
      <c r="F55" s="2">
        <v>6675.56</v>
      </c>
      <c r="G55" s="12"/>
      <c r="H55" s="2">
        <v>2400</v>
      </c>
      <c r="I55" s="12"/>
      <c r="J55" s="2">
        <f t="shared" si="4"/>
        <v>4275.5600000000004</v>
      </c>
    </row>
    <row r="56" spans="1:10" x14ac:dyDescent="0.25">
      <c r="A56" s="1"/>
      <c r="B56" s="1"/>
      <c r="C56" s="1"/>
      <c r="D56" s="1"/>
      <c r="E56" s="1" t="s">
        <v>81</v>
      </c>
      <c r="F56" s="2">
        <v>77.5</v>
      </c>
      <c r="G56" s="12"/>
      <c r="H56" s="2">
        <v>2280</v>
      </c>
      <c r="I56" s="12"/>
      <c r="J56" s="2">
        <f t="shared" si="4"/>
        <v>-2202.5</v>
      </c>
    </row>
    <row r="57" spans="1:10" x14ac:dyDescent="0.25">
      <c r="A57" s="1"/>
      <c r="B57" s="1"/>
      <c r="C57" s="1"/>
      <c r="D57" s="1"/>
      <c r="E57" s="1" t="s">
        <v>82</v>
      </c>
      <c r="F57" s="2">
        <v>7500</v>
      </c>
      <c r="G57" s="12"/>
      <c r="H57" s="2">
        <v>7500</v>
      </c>
      <c r="I57" s="12"/>
      <c r="J57" s="2">
        <f t="shared" si="4"/>
        <v>0</v>
      </c>
    </row>
    <row r="58" spans="1:10" x14ac:dyDescent="0.25">
      <c r="A58" s="1"/>
      <c r="B58" s="1"/>
      <c r="C58" s="1"/>
      <c r="D58" s="1"/>
      <c r="E58" s="1" t="s">
        <v>83</v>
      </c>
      <c r="F58" s="2">
        <v>1264.4000000000001</v>
      </c>
      <c r="G58" s="12"/>
      <c r="H58" s="2">
        <v>2600</v>
      </c>
      <c r="I58" s="12"/>
      <c r="J58" s="2">
        <f t="shared" si="4"/>
        <v>-1335.6</v>
      </c>
    </row>
    <row r="59" spans="1:10" x14ac:dyDescent="0.25">
      <c r="A59" s="1"/>
      <c r="B59" s="1"/>
      <c r="C59" s="1"/>
      <c r="D59" s="1"/>
      <c r="E59" s="1" t="s">
        <v>84</v>
      </c>
      <c r="F59" s="2">
        <v>26665.71</v>
      </c>
      <c r="G59" s="12"/>
      <c r="H59" s="2">
        <v>12000</v>
      </c>
      <c r="I59" s="12"/>
      <c r="J59" s="2">
        <f t="shared" si="4"/>
        <v>14665.71</v>
      </c>
    </row>
    <row r="60" spans="1:10" x14ac:dyDescent="0.25">
      <c r="A60" s="1"/>
      <c r="B60" s="1"/>
      <c r="C60" s="1"/>
      <c r="D60" s="1"/>
      <c r="E60" s="1" t="s">
        <v>85</v>
      </c>
      <c r="F60" s="2">
        <v>7071.93</v>
      </c>
      <c r="G60" s="12"/>
      <c r="H60" s="2">
        <v>7560</v>
      </c>
      <c r="I60" s="12"/>
      <c r="J60" s="2">
        <f t="shared" si="4"/>
        <v>-488.07</v>
      </c>
    </row>
    <row r="61" spans="1:10" x14ac:dyDescent="0.25">
      <c r="A61" s="1"/>
      <c r="B61" s="1"/>
      <c r="C61" s="1"/>
      <c r="D61" s="1"/>
      <c r="E61" s="1" t="s">
        <v>86</v>
      </c>
      <c r="F61" s="2">
        <v>2584.6999999999998</v>
      </c>
      <c r="G61" s="12"/>
      <c r="H61" s="2">
        <v>3202</v>
      </c>
      <c r="I61" s="12"/>
      <c r="J61" s="2">
        <f t="shared" si="4"/>
        <v>-617.29999999999995</v>
      </c>
    </row>
    <row r="62" spans="1:10" x14ac:dyDescent="0.25">
      <c r="A62" s="1"/>
      <c r="B62" s="1"/>
      <c r="C62" s="1"/>
      <c r="D62" s="1"/>
      <c r="E62" s="1" t="s">
        <v>87</v>
      </c>
      <c r="F62" s="2">
        <v>39562.42</v>
      </c>
      <c r="G62" s="12"/>
      <c r="H62" s="2">
        <v>32655</v>
      </c>
      <c r="I62" s="12"/>
      <c r="J62" s="2">
        <f t="shared" si="4"/>
        <v>6907.42</v>
      </c>
    </row>
    <row r="63" spans="1:10" x14ac:dyDescent="0.25">
      <c r="A63" s="1"/>
      <c r="B63" s="1"/>
      <c r="C63" s="1"/>
      <c r="D63" s="1"/>
      <c r="E63" s="1" t="s">
        <v>88</v>
      </c>
      <c r="F63" s="2">
        <v>3725.11</v>
      </c>
      <c r="G63" s="12"/>
      <c r="H63" s="2">
        <v>1800</v>
      </c>
      <c r="I63" s="12"/>
      <c r="J63" s="2">
        <f t="shared" si="4"/>
        <v>1925.11</v>
      </c>
    </row>
    <row r="64" spans="1:10" x14ac:dyDescent="0.25">
      <c r="A64" s="1"/>
      <c r="B64" s="1"/>
      <c r="C64" s="1"/>
      <c r="D64" s="1"/>
      <c r="E64" s="1" t="s">
        <v>89</v>
      </c>
      <c r="F64" s="2">
        <v>25731.599999999999</v>
      </c>
      <c r="G64" s="12"/>
      <c r="H64" s="2">
        <v>17002</v>
      </c>
      <c r="I64" s="12"/>
      <c r="J64" s="2">
        <f t="shared" si="4"/>
        <v>8729.6</v>
      </c>
    </row>
    <row r="65" spans="1:10" ht="15.75" thickBot="1" x14ac:dyDescent="0.3">
      <c r="A65" s="1"/>
      <c r="B65" s="1"/>
      <c r="C65" s="1"/>
      <c r="D65" s="1"/>
      <c r="E65" s="1" t="s">
        <v>90</v>
      </c>
      <c r="F65" s="3">
        <v>6065.87</v>
      </c>
      <c r="G65" s="12"/>
      <c r="H65" s="3">
        <v>9150</v>
      </c>
      <c r="I65" s="12"/>
      <c r="J65" s="3">
        <f t="shared" si="4"/>
        <v>-3084.13</v>
      </c>
    </row>
    <row r="66" spans="1:10" x14ac:dyDescent="0.25">
      <c r="A66" s="1"/>
      <c r="B66" s="1"/>
      <c r="C66" s="1"/>
      <c r="D66" s="1" t="s">
        <v>91</v>
      </c>
      <c r="E66" s="1"/>
      <c r="F66" s="2">
        <f>ROUND(SUM(F48:F65),5)</f>
        <v>171411.6</v>
      </c>
      <c r="G66" s="12"/>
      <c r="H66" s="2">
        <f>ROUND(SUM(H48:H65),5)</f>
        <v>143599</v>
      </c>
      <c r="I66" s="12"/>
      <c r="J66" s="2">
        <f t="shared" si="4"/>
        <v>27812.6</v>
      </c>
    </row>
    <row r="67" spans="1:10" x14ac:dyDescent="0.25">
      <c r="A67" s="1"/>
      <c r="B67" s="1"/>
      <c r="C67" s="1"/>
      <c r="D67" s="1" t="s">
        <v>92</v>
      </c>
      <c r="E67" s="1"/>
      <c r="F67" s="2"/>
      <c r="G67" s="12"/>
      <c r="H67" s="2"/>
      <c r="I67" s="12"/>
      <c r="J67" s="2"/>
    </row>
    <row r="68" spans="1:10" x14ac:dyDescent="0.25">
      <c r="A68" s="1"/>
      <c r="B68" s="1"/>
      <c r="C68" s="1"/>
      <c r="D68" s="1"/>
      <c r="E68" s="1" t="s">
        <v>93</v>
      </c>
      <c r="F68" s="2">
        <v>2473.58</v>
      </c>
      <c r="G68" s="12"/>
      <c r="H68" s="2">
        <v>3000</v>
      </c>
      <c r="I68" s="12"/>
      <c r="J68" s="2">
        <f t="shared" ref="J68:J78" si="5">ROUND((F68-H68),5)</f>
        <v>-526.41999999999996</v>
      </c>
    </row>
    <row r="69" spans="1:10" x14ac:dyDescent="0.25">
      <c r="A69" s="1"/>
      <c r="B69" s="1"/>
      <c r="C69" s="1"/>
      <c r="D69" s="1"/>
      <c r="E69" s="1" t="s">
        <v>94</v>
      </c>
      <c r="F69" s="2">
        <v>1033.25</v>
      </c>
      <c r="G69" s="12"/>
      <c r="H69" s="2">
        <v>7000</v>
      </c>
      <c r="I69" s="12"/>
      <c r="J69" s="2">
        <f t="shared" si="5"/>
        <v>-5966.75</v>
      </c>
    </row>
    <row r="70" spans="1:10" x14ac:dyDescent="0.25">
      <c r="A70" s="1"/>
      <c r="B70" s="1"/>
      <c r="C70" s="1"/>
      <c r="D70" s="1"/>
      <c r="E70" s="1" t="s">
        <v>95</v>
      </c>
      <c r="F70" s="2">
        <v>533.48</v>
      </c>
      <c r="G70" s="12"/>
      <c r="H70" s="2">
        <v>1200</v>
      </c>
      <c r="I70" s="12"/>
      <c r="J70" s="2">
        <f t="shared" si="5"/>
        <v>-666.52</v>
      </c>
    </row>
    <row r="71" spans="1:10" x14ac:dyDescent="0.25">
      <c r="A71" s="1"/>
      <c r="B71" s="1"/>
      <c r="C71" s="1"/>
      <c r="D71" s="1"/>
      <c r="E71" s="1" t="s">
        <v>96</v>
      </c>
      <c r="F71" s="2">
        <v>9712.08</v>
      </c>
      <c r="G71" s="12"/>
      <c r="H71" s="2">
        <v>17500</v>
      </c>
      <c r="I71" s="12"/>
      <c r="J71" s="2">
        <f t="shared" si="5"/>
        <v>-7787.92</v>
      </c>
    </row>
    <row r="72" spans="1:10" x14ac:dyDescent="0.25">
      <c r="A72" s="1"/>
      <c r="B72" s="1"/>
      <c r="C72" s="1"/>
      <c r="D72" s="1"/>
      <c r="E72" s="1" t="s">
        <v>97</v>
      </c>
      <c r="F72" s="2">
        <v>6831</v>
      </c>
      <c r="G72" s="12"/>
      <c r="H72" s="2">
        <v>3500</v>
      </c>
      <c r="I72" s="12"/>
      <c r="J72" s="2">
        <f t="shared" si="5"/>
        <v>3331</v>
      </c>
    </row>
    <row r="73" spans="1:10" x14ac:dyDescent="0.25">
      <c r="A73" s="1"/>
      <c r="B73" s="1"/>
      <c r="C73" s="1"/>
      <c r="D73" s="1"/>
      <c r="E73" s="1" t="s">
        <v>98</v>
      </c>
      <c r="F73" s="2">
        <v>169.55</v>
      </c>
      <c r="G73" s="12"/>
      <c r="H73" s="2">
        <v>300</v>
      </c>
      <c r="I73" s="12"/>
      <c r="J73" s="2">
        <f t="shared" si="5"/>
        <v>-130.44999999999999</v>
      </c>
    </row>
    <row r="74" spans="1:10" x14ac:dyDescent="0.25">
      <c r="A74" s="1"/>
      <c r="B74" s="1"/>
      <c r="C74" s="1"/>
      <c r="D74" s="1"/>
      <c r="E74" s="1" t="s">
        <v>99</v>
      </c>
      <c r="F74" s="2">
        <v>2088</v>
      </c>
      <c r="G74" s="12"/>
      <c r="H74" s="2">
        <v>0</v>
      </c>
      <c r="I74" s="12"/>
      <c r="J74" s="2">
        <f t="shared" si="5"/>
        <v>2088</v>
      </c>
    </row>
    <row r="75" spans="1:10" x14ac:dyDescent="0.25">
      <c r="A75" s="1"/>
      <c r="B75" s="1"/>
      <c r="C75" s="1"/>
      <c r="D75" s="1"/>
      <c r="E75" s="1" t="s">
        <v>100</v>
      </c>
      <c r="F75" s="2">
        <v>31101.94</v>
      </c>
      <c r="G75" s="12"/>
      <c r="H75" s="2">
        <v>28600</v>
      </c>
      <c r="I75" s="12"/>
      <c r="J75" s="2">
        <f t="shared" si="5"/>
        <v>2501.94</v>
      </c>
    </row>
    <row r="76" spans="1:10" x14ac:dyDescent="0.25">
      <c r="A76" s="1"/>
      <c r="B76" s="1"/>
      <c r="C76" s="1"/>
      <c r="D76" s="1"/>
      <c r="E76" s="1" t="s">
        <v>101</v>
      </c>
      <c r="F76" s="2">
        <v>1114.8699999999999</v>
      </c>
      <c r="G76" s="12"/>
      <c r="H76" s="2">
        <v>600</v>
      </c>
      <c r="I76" s="12"/>
      <c r="J76" s="2">
        <f t="shared" si="5"/>
        <v>514.87</v>
      </c>
    </row>
    <row r="77" spans="1:10" ht="15.75" thickBot="1" x14ac:dyDescent="0.3">
      <c r="A77" s="1"/>
      <c r="B77" s="1"/>
      <c r="C77" s="1"/>
      <c r="D77" s="1"/>
      <c r="E77" s="1" t="s">
        <v>102</v>
      </c>
      <c r="F77" s="3">
        <v>9810.99</v>
      </c>
      <c r="G77" s="12"/>
      <c r="H77" s="3">
        <v>12000</v>
      </c>
      <c r="I77" s="12"/>
      <c r="J77" s="3">
        <f t="shared" si="5"/>
        <v>-2189.0100000000002</v>
      </c>
    </row>
    <row r="78" spans="1:10" x14ac:dyDescent="0.25">
      <c r="A78" s="1"/>
      <c r="B78" s="1"/>
      <c r="C78" s="1"/>
      <c r="D78" s="1" t="s">
        <v>103</v>
      </c>
      <c r="E78" s="1"/>
      <c r="F78" s="2">
        <f>ROUND(SUM(F67:F77),5)</f>
        <v>64868.74</v>
      </c>
      <c r="G78" s="12"/>
      <c r="H78" s="2">
        <f>ROUND(SUM(H67:H77),5)</f>
        <v>73700</v>
      </c>
      <c r="I78" s="12"/>
      <c r="J78" s="2">
        <f t="shared" si="5"/>
        <v>-8831.26</v>
      </c>
    </row>
    <row r="79" spans="1:10" x14ac:dyDescent="0.25">
      <c r="A79" s="1"/>
      <c r="B79" s="1"/>
      <c r="C79" s="1"/>
      <c r="D79" s="1" t="s">
        <v>104</v>
      </c>
      <c r="E79" s="1"/>
      <c r="F79" s="2"/>
      <c r="G79" s="12"/>
      <c r="H79" s="2"/>
      <c r="I79" s="12"/>
      <c r="J79" s="2"/>
    </row>
    <row r="80" spans="1:10" x14ac:dyDescent="0.25">
      <c r="A80" s="1"/>
      <c r="B80" s="1"/>
      <c r="C80" s="1"/>
      <c r="D80" s="1"/>
      <c r="E80" s="1" t="s">
        <v>105</v>
      </c>
      <c r="F80" s="2">
        <v>172854.29</v>
      </c>
      <c r="G80" s="12"/>
      <c r="H80" s="2">
        <v>158755</v>
      </c>
      <c r="I80" s="12"/>
      <c r="J80" s="2">
        <f>ROUND((F80-H80),5)</f>
        <v>14099.29</v>
      </c>
    </row>
    <row r="81" spans="1:10" x14ac:dyDescent="0.25">
      <c r="A81" s="1"/>
      <c r="B81" s="1"/>
      <c r="C81" s="1"/>
      <c r="D81" s="1"/>
      <c r="E81" s="1" t="s">
        <v>106</v>
      </c>
      <c r="F81" s="2">
        <v>12337.8</v>
      </c>
      <c r="G81" s="12"/>
      <c r="H81" s="2">
        <v>12720</v>
      </c>
      <c r="I81" s="12"/>
      <c r="J81" s="2">
        <f>ROUND((F81-H81),5)</f>
        <v>-382.2</v>
      </c>
    </row>
    <row r="82" spans="1:10" x14ac:dyDescent="0.25">
      <c r="A82" s="1"/>
      <c r="B82" s="1"/>
      <c r="C82" s="1"/>
      <c r="D82" s="1"/>
      <c r="E82" s="1" t="s">
        <v>107</v>
      </c>
      <c r="F82" s="2">
        <v>3233.3</v>
      </c>
      <c r="G82" s="12"/>
      <c r="H82" s="2">
        <v>4426.5</v>
      </c>
      <c r="I82" s="12"/>
      <c r="J82" s="2">
        <f>ROUND((F82-H82),5)</f>
        <v>-1193.2</v>
      </c>
    </row>
    <row r="83" spans="1:10" ht="15.75" thickBot="1" x14ac:dyDescent="0.3">
      <c r="A83" s="1"/>
      <c r="B83" s="1"/>
      <c r="C83" s="1"/>
      <c r="D83" s="1"/>
      <c r="E83" s="1" t="s">
        <v>108</v>
      </c>
      <c r="F83" s="3">
        <v>31974.080000000002</v>
      </c>
      <c r="G83" s="12"/>
      <c r="H83" s="3">
        <v>26925</v>
      </c>
      <c r="I83" s="12"/>
      <c r="J83" s="3">
        <f>ROUND((F83-H83),5)</f>
        <v>5049.08</v>
      </c>
    </row>
    <row r="84" spans="1:10" x14ac:dyDescent="0.25">
      <c r="A84" s="1"/>
      <c r="B84" s="1"/>
      <c r="C84" s="1"/>
      <c r="D84" s="1" t="s">
        <v>109</v>
      </c>
      <c r="E84" s="1"/>
      <c r="F84" s="2">
        <f>ROUND(SUM(F79:F83),5)</f>
        <v>220399.47</v>
      </c>
      <c r="G84" s="12"/>
      <c r="H84" s="2">
        <f>ROUND(SUM(H79:H83),5)</f>
        <v>202826.5</v>
      </c>
      <c r="I84" s="12"/>
      <c r="J84" s="2">
        <f>ROUND((F84-H84),5)</f>
        <v>17572.97</v>
      </c>
    </row>
    <row r="85" spans="1:10" x14ac:dyDescent="0.25">
      <c r="A85" s="1"/>
      <c r="B85" s="1"/>
      <c r="C85" s="1"/>
      <c r="D85" s="1" t="s">
        <v>110</v>
      </c>
      <c r="E85" s="1"/>
      <c r="F85" s="2"/>
      <c r="G85" s="12"/>
      <c r="H85" s="2"/>
      <c r="I85" s="12"/>
      <c r="J85" s="2"/>
    </row>
    <row r="86" spans="1:10" x14ac:dyDescent="0.25">
      <c r="A86" s="1"/>
      <c r="B86" s="1"/>
      <c r="C86" s="1"/>
      <c r="D86" s="1"/>
      <c r="E86" s="1" t="s">
        <v>111</v>
      </c>
      <c r="F86" s="2">
        <v>736.31</v>
      </c>
      <c r="G86" s="12"/>
      <c r="H86" s="2">
        <v>-83.8</v>
      </c>
      <c r="I86" s="12"/>
      <c r="J86" s="2">
        <f t="shared" ref="J86:J104" si="6">ROUND((F86-H86),5)</f>
        <v>820.11</v>
      </c>
    </row>
    <row r="87" spans="1:10" x14ac:dyDescent="0.25">
      <c r="A87" s="1"/>
      <c r="B87" s="1"/>
      <c r="C87" s="1"/>
      <c r="D87" s="1"/>
      <c r="E87" s="1" t="s">
        <v>112</v>
      </c>
      <c r="F87" s="2">
        <v>13000</v>
      </c>
      <c r="G87" s="12"/>
      <c r="H87" s="2">
        <v>10075</v>
      </c>
      <c r="I87" s="12"/>
      <c r="J87" s="2">
        <f t="shared" si="6"/>
        <v>2925</v>
      </c>
    </row>
    <row r="88" spans="1:10" x14ac:dyDescent="0.25">
      <c r="A88" s="1"/>
      <c r="B88" s="1"/>
      <c r="C88" s="1"/>
      <c r="D88" s="1"/>
      <c r="E88" s="1" t="s">
        <v>113</v>
      </c>
      <c r="F88" s="2">
        <v>11654.27</v>
      </c>
      <c r="G88" s="12"/>
      <c r="H88" s="2">
        <v>10252</v>
      </c>
      <c r="I88" s="12"/>
      <c r="J88" s="2">
        <f t="shared" si="6"/>
        <v>1402.27</v>
      </c>
    </row>
    <row r="89" spans="1:10" x14ac:dyDescent="0.25">
      <c r="A89" s="1"/>
      <c r="B89" s="1"/>
      <c r="C89" s="1"/>
      <c r="D89" s="1"/>
      <c r="E89" s="1" t="s">
        <v>114</v>
      </c>
      <c r="F89" s="2">
        <v>4644.7</v>
      </c>
      <c r="G89" s="12"/>
      <c r="H89" s="2">
        <v>5002</v>
      </c>
      <c r="I89" s="12"/>
      <c r="J89" s="2">
        <f t="shared" si="6"/>
        <v>-357.3</v>
      </c>
    </row>
    <row r="90" spans="1:10" x14ac:dyDescent="0.25">
      <c r="A90" s="1"/>
      <c r="B90" s="1"/>
      <c r="C90" s="1"/>
      <c r="D90" s="1"/>
      <c r="E90" s="1" t="s">
        <v>115</v>
      </c>
      <c r="F90" s="2">
        <v>8383.33</v>
      </c>
      <c r="G90" s="12"/>
      <c r="H90" s="2">
        <v>4500</v>
      </c>
      <c r="I90" s="12"/>
      <c r="J90" s="2">
        <f t="shared" si="6"/>
        <v>3883.33</v>
      </c>
    </row>
    <row r="91" spans="1:10" x14ac:dyDescent="0.25">
      <c r="A91" s="1"/>
      <c r="B91" s="1"/>
      <c r="C91" s="1"/>
      <c r="D91" s="1"/>
      <c r="E91" s="1" t="s">
        <v>116</v>
      </c>
      <c r="F91" s="2">
        <v>15222</v>
      </c>
      <c r="G91" s="12"/>
      <c r="H91" s="2">
        <v>16500</v>
      </c>
      <c r="I91" s="12"/>
      <c r="J91" s="2">
        <f t="shared" si="6"/>
        <v>-1278</v>
      </c>
    </row>
    <row r="92" spans="1:10" x14ac:dyDescent="0.25">
      <c r="A92" s="1"/>
      <c r="B92" s="1"/>
      <c r="C92" s="1"/>
      <c r="D92" s="1"/>
      <c r="E92" s="1" t="s">
        <v>117</v>
      </c>
      <c r="F92" s="2">
        <v>7000</v>
      </c>
      <c r="G92" s="12"/>
      <c r="H92" s="2">
        <v>18000</v>
      </c>
      <c r="I92" s="12"/>
      <c r="J92" s="2">
        <f t="shared" si="6"/>
        <v>-11000</v>
      </c>
    </row>
    <row r="93" spans="1:10" x14ac:dyDescent="0.25">
      <c r="A93" s="1"/>
      <c r="B93" s="1"/>
      <c r="C93" s="1"/>
      <c r="D93" s="1"/>
      <c r="E93" s="1" t="s">
        <v>118</v>
      </c>
      <c r="F93" s="2">
        <v>832.37</v>
      </c>
      <c r="G93" s="12"/>
      <c r="H93" s="2">
        <v>3750</v>
      </c>
      <c r="I93" s="12"/>
      <c r="J93" s="2">
        <f t="shared" si="6"/>
        <v>-2917.63</v>
      </c>
    </row>
    <row r="94" spans="1:10" x14ac:dyDescent="0.25">
      <c r="A94" s="1"/>
      <c r="B94" s="1"/>
      <c r="C94" s="1"/>
      <c r="D94" s="1"/>
      <c r="E94" s="1" t="s">
        <v>119</v>
      </c>
      <c r="F94" s="2">
        <v>20926.099999999999</v>
      </c>
      <c r="G94" s="12"/>
      <c r="H94" s="2">
        <v>17250</v>
      </c>
      <c r="I94" s="12"/>
      <c r="J94" s="2">
        <f t="shared" si="6"/>
        <v>3676.1</v>
      </c>
    </row>
    <row r="95" spans="1:10" x14ac:dyDescent="0.25">
      <c r="A95" s="1"/>
      <c r="B95" s="1"/>
      <c r="C95" s="1"/>
      <c r="D95" s="1"/>
      <c r="E95" s="1" t="s">
        <v>120</v>
      </c>
      <c r="F95" s="2">
        <v>75</v>
      </c>
      <c r="G95" s="12"/>
      <c r="H95" s="2">
        <v>10200</v>
      </c>
      <c r="I95" s="12"/>
      <c r="J95" s="2">
        <f t="shared" si="6"/>
        <v>-10125</v>
      </c>
    </row>
    <row r="96" spans="1:10" x14ac:dyDescent="0.25">
      <c r="A96" s="1"/>
      <c r="B96" s="1"/>
      <c r="C96" s="1"/>
      <c r="D96" s="1"/>
      <c r="E96" s="1" t="s">
        <v>121</v>
      </c>
      <c r="F96" s="2">
        <v>10938.16</v>
      </c>
      <c r="G96" s="12"/>
      <c r="H96" s="2">
        <v>9480</v>
      </c>
      <c r="I96" s="12"/>
      <c r="J96" s="2">
        <f t="shared" si="6"/>
        <v>1458.16</v>
      </c>
    </row>
    <row r="97" spans="1:10" x14ac:dyDescent="0.25">
      <c r="A97" s="1"/>
      <c r="B97" s="1"/>
      <c r="C97" s="1"/>
      <c r="D97" s="1"/>
      <c r="E97" s="1" t="s">
        <v>122</v>
      </c>
      <c r="F97" s="2">
        <v>1278.96</v>
      </c>
      <c r="G97" s="12"/>
      <c r="H97" s="2">
        <v>2354</v>
      </c>
      <c r="I97" s="12"/>
      <c r="J97" s="2">
        <f t="shared" si="6"/>
        <v>-1075.04</v>
      </c>
    </row>
    <row r="98" spans="1:10" x14ac:dyDescent="0.25">
      <c r="A98" s="1"/>
      <c r="B98" s="1"/>
      <c r="C98" s="1"/>
      <c r="D98" s="1"/>
      <c r="E98" s="1" t="s">
        <v>123</v>
      </c>
      <c r="F98" s="2">
        <v>32892.94</v>
      </c>
      <c r="G98" s="12"/>
      <c r="H98" s="2">
        <v>39900</v>
      </c>
      <c r="I98" s="12"/>
      <c r="J98" s="2">
        <f t="shared" si="6"/>
        <v>-7007.06</v>
      </c>
    </row>
    <row r="99" spans="1:10" x14ac:dyDescent="0.25">
      <c r="A99" s="1"/>
      <c r="B99" s="1"/>
      <c r="C99" s="1"/>
      <c r="D99" s="1"/>
      <c r="E99" s="1" t="s">
        <v>124</v>
      </c>
      <c r="F99" s="2">
        <v>5837.52</v>
      </c>
      <c r="G99" s="12"/>
      <c r="H99" s="2">
        <v>7500</v>
      </c>
      <c r="I99" s="12"/>
      <c r="J99" s="2">
        <f t="shared" si="6"/>
        <v>-1662.48</v>
      </c>
    </row>
    <row r="100" spans="1:10" x14ac:dyDescent="0.25">
      <c r="A100" s="1"/>
      <c r="B100" s="1"/>
      <c r="C100" s="1"/>
      <c r="D100" s="1"/>
      <c r="E100" s="1" t="s">
        <v>125</v>
      </c>
      <c r="F100" s="2">
        <v>22802.32</v>
      </c>
      <c r="G100" s="12"/>
      <c r="H100" s="2">
        <v>18000</v>
      </c>
      <c r="I100" s="12"/>
      <c r="J100" s="2">
        <f t="shared" si="6"/>
        <v>4802.32</v>
      </c>
    </row>
    <row r="101" spans="1:10" ht="15.75" thickBot="1" x14ac:dyDescent="0.3">
      <c r="A101" s="1"/>
      <c r="B101" s="1"/>
      <c r="C101" s="1"/>
      <c r="D101" s="1"/>
      <c r="E101" s="1" t="s">
        <v>126</v>
      </c>
      <c r="F101" s="2">
        <v>223.65</v>
      </c>
      <c r="G101" s="12"/>
      <c r="H101" s="2">
        <v>1252</v>
      </c>
      <c r="I101" s="12"/>
      <c r="J101" s="2">
        <f t="shared" si="6"/>
        <v>-1028.3499999999999</v>
      </c>
    </row>
    <row r="102" spans="1:10" ht="15.75" thickBot="1" x14ac:dyDescent="0.3">
      <c r="A102" s="1"/>
      <c r="B102" s="1"/>
      <c r="C102" s="1"/>
      <c r="D102" s="1" t="s">
        <v>127</v>
      </c>
      <c r="E102" s="1"/>
      <c r="F102" s="13">
        <f>ROUND(SUM(F85:F101),5)</f>
        <v>156447.63</v>
      </c>
      <c r="G102" s="12"/>
      <c r="H102" s="13">
        <f>ROUND(SUM(H85:H101),5)</f>
        <v>173931.2</v>
      </c>
      <c r="I102" s="12"/>
      <c r="J102" s="13">
        <f t="shared" si="6"/>
        <v>-17483.57</v>
      </c>
    </row>
    <row r="103" spans="1:10" ht="15.75" thickBot="1" x14ac:dyDescent="0.3">
      <c r="A103" s="1"/>
      <c r="B103" s="1"/>
      <c r="C103" s="1" t="s">
        <v>128</v>
      </c>
      <c r="D103" s="1"/>
      <c r="E103" s="1"/>
      <c r="F103" s="13">
        <f>ROUND(F20+F26+F37+F47+F66+F78+F84+F102,5)</f>
        <v>1573657.03</v>
      </c>
      <c r="G103" s="12"/>
      <c r="H103" s="13">
        <f>ROUND(H20+H26+H37+H47+H66+H78+H84+H102,5)</f>
        <v>1795485.7</v>
      </c>
      <c r="I103" s="12"/>
      <c r="J103" s="13">
        <f t="shared" si="6"/>
        <v>-221828.67</v>
      </c>
    </row>
    <row r="104" spans="1:10" s="6" customFormat="1" ht="12" thickBot="1" x14ac:dyDescent="0.25">
      <c r="A104" s="1" t="s">
        <v>2</v>
      </c>
      <c r="B104" s="1"/>
      <c r="C104" s="1"/>
      <c r="D104" s="1"/>
      <c r="E104" s="1"/>
      <c r="F104" s="5">
        <f>ROUND(F19-F103,5)</f>
        <v>31588.19</v>
      </c>
      <c r="G104" s="1"/>
      <c r="H104" s="5">
        <f>ROUND(H19-H103,5)</f>
        <v>135415.29999999999</v>
      </c>
      <c r="I104" s="1"/>
      <c r="J104" s="5">
        <f t="shared" si="6"/>
        <v>-103827.11</v>
      </c>
    </row>
    <row r="105" spans="1:10" ht="15.75" thickTop="1" x14ac:dyDescent="0.25"/>
  </sheetData>
  <pageMargins left="0.7" right="0.7" top="0.75" bottom="0.75" header="0.1" footer="0.3"/>
  <pageSetup orientation="portrait" r:id="rId1"/>
  <headerFooter>
    <oddHeader>&amp;L&amp;"Arial,Bold"&amp;8 10:34 AM
&amp;"Arial,Bold"&amp;8 01/19/23
&amp;"Arial,Bold"&amp;8 Accrual Basis&amp;C&amp;"Arial,Bold"&amp;12 Habitat for Humanity of Catawba Valley
&amp;"Arial,Bold"&amp;14 Profit &amp;&amp; Loss Budget vs. Actual
&amp;"Arial,Bold"&amp;10 July through December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4098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4098" r:id="rId4" name="HEADER"/>
      </mc:Fallback>
    </mc:AlternateContent>
    <mc:AlternateContent xmlns:mc="http://schemas.openxmlformats.org/markup-compatibility/2006">
      <mc:Choice Requires="x14">
        <control shapeId="4097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4097" r:id="rId6" name="FILTER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ADD82-2B50-4520-812B-F6926959E8E8}">
  <sheetPr codeName="Sheet1"/>
  <dimension ref="A1:F26"/>
  <sheetViews>
    <sheetView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 activeCell="F3" sqref="F3"/>
    </sheetView>
  </sheetViews>
  <sheetFormatPr defaultRowHeight="15" x14ac:dyDescent="0.25"/>
  <cols>
    <col min="1" max="4" width="3" style="6" customWidth="1"/>
    <col min="5" max="5" width="43.7109375" style="6" customWidth="1"/>
    <col min="6" max="6" width="16.28515625" customWidth="1"/>
  </cols>
  <sheetData>
    <row r="1" spans="1:6" s="9" customFormat="1" ht="15.75" thickBot="1" x14ac:dyDescent="0.3">
      <c r="A1" s="7"/>
      <c r="B1" s="7"/>
      <c r="C1" s="7"/>
      <c r="D1" s="7"/>
      <c r="E1" s="7"/>
      <c r="F1" s="8" t="s">
        <v>0</v>
      </c>
    </row>
    <row r="2" spans="1:6" ht="15.75" thickTop="1" x14ac:dyDescent="0.25">
      <c r="A2" s="1"/>
      <c r="B2" s="1"/>
      <c r="C2" s="1" t="s">
        <v>1</v>
      </c>
      <c r="D2" s="1"/>
      <c r="E2" s="1"/>
      <c r="F2" s="2"/>
    </row>
    <row r="3" spans="1:6" x14ac:dyDescent="0.25">
      <c r="A3" s="1"/>
      <c r="B3" s="1"/>
      <c r="C3" s="1"/>
      <c r="D3" s="1" t="s">
        <v>2</v>
      </c>
      <c r="E3" s="1"/>
      <c r="F3" s="2">
        <v>10404.94</v>
      </c>
    </row>
    <row r="4" spans="1:6" x14ac:dyDescent="0.25">
      <c r="A4" s="1"/>
      <c r="B4" s="1"/>
      <c r="C4" s="1"/>
      <c r="D4" s="1" t="s">
        <v>3</v>
      </c>
      <c r="E4" s="1"/>
      <c r="F4" s="2"/>
    </row>
    <row r="5" spans="1:6" x14ac:dyDescent="0.25">
      <c r="A5" s="1"/>
      <c r="B5" s="1"/>
      <c r="C5" s="1"/>
      <c r="D5" s="1" t="s">
        <v>4</v>
      </c>
      <c r="E5" s="1"/>
      <c r="F5" s="2"/>
    </row>
    <row r="6" spans="1:6" x14ac:dyDescent="0.25">
      <c r="A6" s="1"/>
      <c r="B6" s="1"/>
      <c r="C6" s="1"/>
      <c r="D6" s="1"/>
      <c r="E6" s="1" t="s">
        <v>5</v>
      </c>
      <c r="F6" s="2">
        <v>13205.69</v>
      </c>
    </row>
    <row r="7" spans="1:6" x14ac:dyDescent="0.25">
      <c r="A7" s="1"/>
      <c r="B7" s="1"/>
      <c r="C7" s="1"/>
      <c r="D7" s="1"/>
      <c r="E7" s="1" t="s">
        <v>6</v>
      </c>
      <c r="F7" s="2">
        <v>-56977.63</v>
      </c>
    </row>
    <row r="8" spans="1:6" x14ac:dyDescent="0.25">
      <c r="A8" s="1"/>
      <c r="B8" s="1"/>
      <c r="C8" s="1"/>
      <c r="D8" s="1"/>
      <c r="E8" s="1" t="s">
        <v>7</v>
      </c>
      <c r="F8" s="2">
        <v>40064.120000000003</v>
      </c>
    </row>
    <row r="9" spans="1:6" x14ac:dyDescent="0.25">
      <c r="A9" s="1"/>
      <c r="B9" s="1"/>
      <c r="C9" s="1"/>
      <c r="D9" s="1"/>
      <c r="E9" s="1" t="s">
        <v>8</v>
      </c>
      <c r="F9" s="2">
        <v>64508.45</v>
      </c>
    </row>
    <row r="10" spans="1:6" x14ac:dyDescent="0.25">
      <c r="A10" s="1"/>
      <c r="B10" s="1"/>
      <c r="C10" s="1"/>
      <c r="D10" s="1"/>
      <c r="E10" s="1" t="s">
        <v>198</v>
      </c>
      <c r="F10" s="2">
        <v>-2751.88</v>
      </c>
    </row>
    <row r="11" spans="1:6" ht="15.75" thickBot="1" x14ac:dyDescent="0.3">
      <c r="A11" s="1"/>
      <c r="B11" s="1"/>
      <c r="C11" s="1"/>
      <c r="D11" s="1"/>
      <c r="E11" s="1" t="s">
        <v>9</v>
      </c>
      <c r="F11" s="3">
        <v>-75000</v>
      </c>
    </row>
    <row r="12" spans="1:6" x14ac:dyDescent="0.25">
      <c r="A12" s="1"/>
      <c r="B12" s="1"/>
      <c r="C12" s="1" t="s">
        <v>10</v>
      </c>
      <c r="D12" s="1"/>
      <c r="E12" s="1"/>
      <c r="F12" s="2">
        <f>ROUND(SUM(F2:F3)+SUM(F6:F11),5)</f>
        <v>-6546.31</v>
      </c>
    </row>
    <row r="13" spans="1:6" x14ac:dyDescent="0.25">
      <c r="A13" s="1"/>
      <c r="B13" s="1"/>
      <c r="C13" s="1" t="s">
        <v>11</v>
      </c>
      <c r="D13" s="1"/>
      <c r="E13" s="1"/>
      <c r="F13" s="2"/>
    </row>
    <row r="14" spans="1:6" x14ac:dyDescent="0.25">
      <c r="A14" s="1"/>
      <c r="B14" s="1"/>
      <c r="C14" s="1"/>
      <c r="D14" s="1" t="s">
        <v>13</v>
      </c>
      <c r="E14" s="1"/>
      <c r="F14" s="2">
        <v>8649.0300000000007</v>
      </c>
    </row>
    <row r="15" spans="1:6" x14ac:dyDescent="0.25">
      <c r="A15" s="1"/>
      <c r="B15" s="1"/>
      <c r="C15" s="1" t="s">
        <v>14</v>
      </c>
      <c r="D15" s="1"/>
      <c r="E15" s="1"/>
      <c r="F15" s="2">
        <f>ROUND(SUM(F13:F14),5)</f>
        <v>8649.0300000000007</v>
      </c>
    </row>
    <row r="16" spans="1:6" x14ac:dyDescent="0.25">
      <c r="A16" s="1"/>
      <c r="B16" s="1"/>
      <c r="C16" s="1" t="s">
        <v>15</v>
      </c>
      <c r="D16" s="1"/>
      <c r="E16" s="1"/>
      <c r="F16" s="2"/>
    </row>
    <row r="17" spans="1:6" x14ac:dyDescent="0.25">
      <c r="A17" s="1"/>
      <c r="B17" s="1"/>
      <c r="C17" s="1"/>
      <c r="D17" s="1" t="s">
        <v>16</v>
      </c>
      <c r="E17" s="1"/>
      <c r="F17" s="2">
        <v>-4825.75</v>
      </c>
    </row>
    <row r="18" spans="1:6" x14ac:dyDescent="0.25">
      <c r="A18" s="1"/>
      <c r="B18" s="1"/>
      <c r="C18" s="1"/>
      <c r="D18" s="1" t="s">
        <v>17</v>
      </c>
      <c r="E18" s="1"/>
      <c r="F18" s="2">
        <v>-1960.82</v>
      </c>
    </row>
    <row r="19" spans="1:6" x14ac:dyDescent="0.25">
      <c r="A19" s="1"/>
      <c r="B19" s="1"/>
      <c r="C19" s="1"/>
      <c r="D19" s="1" t="s">
        <v>18</v>
      </c>
      <c r="E19" s="1"/>
      <c r="F19" s="2">
        <v>-1821.9</v>
      </c>
    </row>
    <row r="20" spans="1:6" x14ac:dyDescent="0.25">
      <c r="A20" s="1"/>
      <c r="B20" s="1"/>
      <c r="C20" s="1"/>
      <c r="D20" s="1" t="s">
        <v>19</v>
      </c>
      <c r="E20" s="1"/>
      <c r="F20" s="2">
        <v>-1297.76</v>
      </c>
    </row>
    <row r="21" spans="1:6" ht="15.75" thickBot="1" x14ac:dyDescent="0.3">
      <c r="A21" s="1"/>
      <c r="B21" s="1"/>
      <c r="C21" s="1"/>
      <c r="D21" s="1" t="s">
        <v>20</v>
      </c>
      <c r="E21" s="1"/>
      <c r="F21" s="2">
        <v>-261.3</v>
      </c>
    </row>
    <row r="22" spans="1:6" ht="15.75" thickBot="1" x14ac:dyDescent="0.3">
      <c r="A22" s="1"/>
      <c r="B22" s="1"/>
      <c r="C22" s="1" t="s">
        <v>21</v>
      </c>
      <c r="D22" s="1"/>
      <c r="E22" s="1"/>
      <c r="F22" s="4">
        <f>ROUND(SUM(F16:F21),5)</f>
        <v>-10167.530000000001</v>
      </c>
    </row>
    <row r="23" spans="1:6" x14ac:dyDescent="0.25">
      <c r="A23" s="1"/>
      <c r="B23" s="1" t="s">
        <v>22</v>
      </c>
      <c r="C23" s="1"/>
      <c r="D23" s="1"/>
      <c r="E23" s="1"/>
      <c r="F23" s="2">
        <f>ROUND(F12+F15+F22,5)</f>
        <v>-8064.81</v>
      </c>
    </row>
    <row r="24" spans="1:6" ht="15.75" thickBot="1" x14ac:dyDescent="0.3">
      <c r="A24" s="1"/>
      <c r="B24" s="1" t="s">
        <v>23</v>
      </c>
      <c r="C24" s="1"/>
      <c r="D24" s="1"/>
      <c r="E24" s="1"/>
      <c r="F24" s="2">
        <v>2050542.36</v>
      </c>
    </row>
    <row r="25" spans="1:6" s="6" customFormat="1" ht="12" thickBot="1" x14ac:dyDescent="0.25">
      <c r="A25" s="1" t="s">
        <v>24</v>
      </c>
      <c r="B25" s="1"/>
      <c r="C25" s="1"/>
      <c r="D25" s="1"/>
      <c r="E25" s="1"/>
      <c r="F25" s="5">
        <f>ROUND(SUM(F23:F24),5)</f>
        <v>2042477.55</v>
      </c>
    </row>
    <row r="26" spans="1:6" ht="15.75" thickTop="1" x14ac:dyDescent="0.25"/>
  </sheetData>
  <pageMargins left="0.7" right="0.7" top="0.75" bottom="0.75" header="0.1" footer="0.3"/>
  <pageSetup orientation="portrait" r:id="rId1"/>
  <headerFooter>
    <oddHeader>&amp;L&amp;"Arial,Bold"&amp;8 10:33 AM
&amp;"Arial,Bold"&amp;8 01/19/23
&amp;"Arial,Bold"&amp;8 &amp;C&amp;"Arial,Bold"&amp;12 Habitat for Humanity of Catawba Valley
&amp;"Arial,Bold"&amp;14 Statement of Cash Flows
&amp;"Arial,Bold"&amp;10 December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Summary</vt:lpstr>
      <vt:lpstr>Balance Sheet</vt:lpstr>
      <vt:lpstr>Monthly Budget vs actual</vt:lpstr>
      <vt:lpstr>Monthly comparison</vt:lpstr>
      <vt:lpstr>YTD comparison</vt:lpstr>
      <vt:lpstr>YTD Budget vs actual</vt:lpstr>
      <vt:lpstr>Cashflow</vt:lpstr>
      <vt:lpstr>'Balance Sheet'!Print_Titles</vt:lpstr>
      <vt:lpstr>Cashflow!Print_Titles</vt:lpstr>
      <vt:lpstr>'Monthly Budget vs actual'!Print_Titles</vt:lpstr>
      <vt:lpstr>'Monthly comparison'!Print_Titles</vt:lpstr>
      <vt:lpstr>'YTD Budget vs actual'!Print_Titles</vt:lpstr>
      <vt:lpstr>'YTD comparison'!Print_Titles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Brown</dc:creator>
  <cp:lastModifiedBy>Phillip Stepp</cp:lastModifiedBy>
  <cp:lastPrinted>2023-01-19T16:33:24Z</cp:lastPrinted>
  <dcterms:created xsi:type="dcterms:W3CDTF">2023-01-19T15:33:40Z</dcterms:created>
  <dcterms:modified xsi:type="dcterms:W3CDTF">2023-01-26T18:06:57Z</dcterms:modified>
</cp:coreProperties>
</file>