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8265"/>
  </bookViews>
  <sheets>
    <sheet name="Summary" sheetId="11" r:id="rId1"/>
    <sheet name="Balance Sheet" sheetId="1" r:id="rId2"/>
    <sheet name="Budget vs actual" sheetId="3" r:id="rId3"/>
    <sheet name="Monthly" sheetId="5" r:id="rId4"/>
    <sheet name="YTD" sheetId="7" r:id="rId5"/>
    <sheet name="Cashflow" sheetId="9" r:id="rId6"/>
  </sheets>
  <externalReferences>
    <externalReference r:id="rId7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Monthly!$A:$D,Monthly!$1:$2</definedName>
    <definedName name="_xlnm.Print_Titles" localSheetId="4">YTD!$A:$D,YTD!$1:$2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Monthly!$E$2</definedName>
    <definedName name="QB_COLUMN_59200" localSheetId="4" hidden="1">YTD!$E$2</definedName>
    <definedName name="QB_COLUMN_61210" localSheetId="1" hidden="1">'Balance Sheet'!$H$2</definedName>
    <definedName name="QB_COLUMN_61210" localSheetId="3" hidden="1">Monthly!$G$2</definedName>
    <definedName name="QB_COLUMN_61210" localSheetId="4" hidden="1">YTD!$G$2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Monthly!$I$2</definedName>
    <definedName name="QB_COLUMN_63620" localSheetId="4" hidden="1">YTD!$I$2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actual'!$10:$10,'Budget vs actual'!$13:$13,'Budget vs actual'!$14:$14,'Budget vs actual'!$16:$16,'Budget vs actual'!$21:$21,'Budget vs actual'!$22:$22,'Budget vs actual'!$23:$23,'Budget vs actual'!$24:$24,'Budget vs actual'!$27:$27,'Budget vs actual'!$28:$28,'Budget vs actual'!$29:$29</definedName>
    <definedName name="QB_DATA_0" localSheetId="5" hidden="1">Cashflow!$3:$3,Cashflow!$6:$6,Cashflow!$7:$7,Cashflow!$8:$8,Cashflow!$9:$9,Cashflow!$10:$10,Cashflow!#REF!,Cashflow!#REF!,Cashflow!#REF!,Cashflow!$11:$11,Cashflow!$12:$12,Cashflow!$15:$15,Cashflow!$16:$16,Cashflow!$17:$17,Cashflow!$18:$18,Cashflow!#REF!</definedName>
    <definedName name="QB_DATA_0" localSheetId="3" hidden="1">Monthly!$4:$4,Monthly!$5:$5,Monthly!$6:$6,Monthly!$10:$10,Monthly!$11:$11,Monthly!$12:$12,Monthly!$13:$13,Monthly!$14:$14,Monthly!$15:$15,Monthly!$16:$16</definedName>
    <definedName name="QB_DATA_0" localSheetId="4" hidden="1">YTD!$4:$4,YTD!$5:$5,YTD!$6:$6,YTD!$10:$10,YTD!$11:$11,YTD!$12:$12,YTD!$13:$13,YTD!$14:$14,YTD!$15:$15,YTD!$16:$16</definedName>
    <definedName name="QB_DATA_1" localSheetId="1" hidden="1">'Balance Sheet'!$29:$29,'Balance Sheet'!$30:$30,'Balance Sheet'!$31:$31,'Balance Sheet'!$34:$34,'Balance Sheet'!$35:$35,'Balance Sheet'!$36:$36,'Balance Sheet'!$43:$43,'Balance Sheet'!$46:$46,'Balance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actual'!$30:$30,'Budget vs actual'!$31:$31,'Budget vs actual'!$32:$32,'Budget vs actual'!$35:$35,'Budget vs actual'!$36:$36,'Budget vs actual'!$37:$37,'Budget vs actual'!$38:$38,'Budget vs actual'!$39:$39,'Budget vs actual'!$40:$40,'Budget vs actual'!$41:$41,'Budget vs actual'!$44:$44,'Budget vs actual'!$45:$45,'Budget vs actual'!$46:$46,'Budget vs actual'!$47:$47,'Budget vs actual'!$48:$48,'Budget vs actual'!$49:$49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Sheet'!$68:$68,'Balance Sheet'!$69:$69,'Balance Sheet'!$73:$73,'Balance Sheet'!$74:$74</definedName>
    <definedName name="QB_DATA_2" localSheetId="2" hidden="1">'Budget vs actual'!$50:$50,'Budget vs actual'!$51:$51,'Budget vs actual'!$52:$52,'Budget vs actual'!$53:$53,'Budget vs actual'!$54:$54,'Budget vs actual'!$55:$55,'Budget vs actual'!$56:$56,'Budget vs actual'!$57:$57,'Budget vs actual'!$58:$58,'Budget vs actual'!$61:$61,'Budget vs actual'!$62:$62,'Budget vs actual'!$63:$63,'Budget vs actual'!$64:$64,'Budget vs actual'!$65:$65,'Budget vs actual'!$66:$66,'Budget vs actual'!$67:$67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actual'!$68:$68,'Budget vs actual'!$71:$71,'Budget vs actual'!$72:$72,'Budget vs actual'!$73:$73,'Budget vs actual'!$74:$74,'Budget vs actual'!$77:$77,'Budget vs actual'!$78:$78,'Budget vs actual'!$79:$79,'Budget vs actual'!$80:$80,'Budget vs actual'!$81:$81,'Budget vs actual'!$82:$82,'Budget vs actual'!$83:$83,'Budget vs actual'!$84:$84,'Budget vs actual'!$85:$85,'Budget vs actual'!$86:$86,'Budget vs actual'!$87:$87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actual'!$88:$88,'Budget vs actual'!$89:$89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Cashflow!#REF!,Cashflow!#REF!,Cashflow!#REF!,Cashflow!#REF!,Cashflow!#REF!,Cashflow!#REF!,Cashflow!#REF!,Cashflow!#REF!,Cashflow!#REF!,Cashflow!#REF!,Cashflow!#REF!,Cashflow!#REF!,Cashflow!#REF!,Cashflow!#REF!,Cashflow!$21:$21,Cashflow!$22:$22</definedName>
    <definedName name="QB_DATA_5" localSheetId="5" hidden="1">Cashflow!$23:$23,Cashflow!$24:$24,Cashflow!$25:$25,Cashflow!$28:$28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actual'!$J$10,'Budget vs actual'!$F$11,'Budget vs actual'!$H$11,'Budget vs actual'!$J$11,'Budget vs actual'!$J$13,'Budget vs actual'!$J$14,'Budget vs actual'!$F$15,'Budget vs actual'!$H$15,'Budget vs actual'!$J$15,'Budget vs actual'!$J$16,'Budget vs actual'!$F$17</definedName>
    <definedName name="QB_FORMULA_0" localSheetId="5" hidden="1">Cashflow!$F$13,Cashflow!$F$19,Cashflow!$F$26,Cashflow!$F$27,Cashflow!$F$29</definedName>
    <definedName name="QB_FORMULA_0" localSheetId="3" hidden="1">Monthly!$I$4,Monthly!$I$5,Monthly!$I$6,Monthly!$E$7,Monthly!$G$7,Monthly!$I$7,Monthly!$E$8,Monthly!$G$8,Monthly!$I$8,Monthly!$I$10,Monthly!$I$11,Monthly!$I$12,Monthly!$I$13,Monthly!$I$14,Monthly!$I$15,Monthly!$I$16</definedName>
    <definedName name="QB_FORMULA_0" localSheetId="4" hidden="1">YTD!$I$4,YTD!$I$5,YTD!$I$6,YTD!$E$7,YTD!$G$7,YTD!$I$7,YTD!$E$8,YTD!$G$8,YTD!$I$8,YTD!$I$10,YTD!$I$11,YTD!$I$12,YTD!$I$13,YTD!$I$14,YTD!$I$15,YTD!$I$16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actual'!$H$17,'Budget vs actual'!$J$17,'Budget vs actual'!$F$18,'Budget vs actual'!$H$18,'Budget vs actual'!$J$18,'Budget vs actual'!$J$21,'Budget vs actual'!$J$22,'Budget vs actual'!$J$23,'Budget vs actual'!$J$24,'Budget vs actual'!$F$25,'Budget vs actual'!$H$25,'Budget vs actual'!$J$25,'Budget vs actual'!$J$27,'Budget vs actual'!$J$28,'Budget vs actual'!$J$29,'Budget vs actual'!$J$30</definedName>
    <definedName name="QB_FORMULA_1" localSheetId="3" hidden="1">Monthly!$E$17,Monthly!$G$17,Monthly!$I$17,Monthly!$E$18,Monthly!$G$18,Monthly!$I$18</definedName>
    <definedName name="QB_FORMULA_1" localSheetId="4" hidden="1">YTD!$E$17,YTD!$G$17,YTD!$I$17,YTD!$E$18,YTD!$G$18,YTD!$I$18</definedName>
    <definedName name="QB_FORMULA_2" localSheetId="1" hidden="1">'Balance Sheet'!$H$32,'Balance Sheet'!$J$32,'Balance Sheet'!$J$34,'Balance Sheet'!$J$35,'Balance Sheet'!$J$36,'Balance Sheet'!$F$37,'Balance Sheet'!$H$37,'Balance Sheet'!$J$37,'Balance Sheet'!$F$38,'Balance Sheet'!$H$38,'Balance Sheet'!$J$38,'Balance Sheet'!$J$43,'Balance Sheet'!$F$44,'Balance Sheet'!$H$44,'Balance Sheet'!$J$44,'Balance Sheet'!$J$46</definedName>
    <definedName name="QB_FORMULA_2" localSheetId="2" hidden="1">'Budget vs actual'!$J$31,'Budget vs actual'!$J$32,'Budget vs actual'!$F$33,'Budget vs actual'!$H$33,'Budget vs actual'!$J$33,'Budget vs actual'!$J$35,'Budget vs actual'!$J$36,'Budget vs actual'!$J$37,'Budget vs actual'!$J$38,'Budget vs actual'!$J$39,'Budget vs actual'!$J$40,'Budget vs actual'!$J$41,'Budget vs actual'!$F$42,'Budget vs actual'!$H$42,'Budget vs actual'!$J$42,'Budget vs actual'!$J$44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actual'!$J$45,'Budget vs actual'!$J$46,'Budget vs actual'!$J$47,'Budget vs actual'!$J$48,'Budget vs actual'!$J$49,'Budget vs actual'!$J$50,'Budget vs actual'!$J$51,'Budget vs actual'!$J$52,'Budget vs actual'!$J$53,'Budget vs actual'!$J$54,'Budget vs actual'!$J$55,'Budget vs actual'!$J$56,'Budget vs actual'!$J$57,'Budget vs actual'!$J$58,'Budget vs actual'!$F$59,'Budget vs actual'!$H$59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Sheet'!$J$69,'Balance Sheet'!$F$70,'Balance Sheet'!$H$70,'Balance Sheet'!$J$70,'Balance Sheet'!$F$71,'Balance Sheet'!$H$71,'Balance Sheet'!$J$71</definedName>
    <definedName name="QB_FORMULA_4" localSheetId="2" hidden="1">'Budget vs actual'!$J$59,'Budget vs actual'!$J$61,'Budget vs actual'!$J$62,'Budget vs actual'!$J$63,'Budget vs actual'!$J$64,'Budget vs actual'!$J$65,'Budget vs actual'!$J$66,'Budget vs actual'!$J$67,'Budget vs actual'!$J$68,'Budget vs actual'!$F$69,'Budget vs actual'!$H$69,'Budget vs actual'!$J$69,'Budget vs actual'!$J$71,'Budget vs actual'!$J$72,'Budget vs actual'!$J$73,'Budget vs actual'!$J$74</definedName>
    <definedName name="QB_FORMULA_5" localSheetId="1" hidden="1">'Balance Sheet'!$J$73,'Balance Sheet'!$J$74,'Balance Sheet'!$F$75,'Balance Sheet'!$H$75,'Balance Sheet'!$J$75,'Balance Sheet'!$F$76,'Balance Sheet'!$H$76,'Balance Sheet'!$J$76</definedName>
    <definedName name="QB_FORMULA_5" localSheetId="2" hidden="1">'Budget vs actual'!$F$75,'Budget vs actual'!$H$75,'Budget vs actual'!$J$75,'Budget vs actual'!$J$77,'Budget vs actual'!$J$78,'Budget vs actual'!$J$79,'Budget vs actual'!$J$80,'Budget vs actual'!$J$81,'Budget vs actual'!$J$82,'Budget vs actual'!$J$83,'Budget vs actual'!$J$84,'Budget vs actual'!$J$85,'Budget vs actual'!$J$86,'Budget vs actual'!$J$87,'Budget vs actual'!$J$88,'Budget vs actual'!$J$89</definedName>
    <definedName name="QB_FORMULA_6" localSheetId="2" hidden="1">'Budget vs actual'!$F$90,'Budget vs actual'!$H$90,'Budget vs actual'!$J$90,'Budget vs actual'!$F$91,'Budget vs actual'!$H$91,'Budget vs actual'!$J$91,'Budget vs actual'!$F$92,'Budget vs actual'!$H$92,'Budget vs actual'!$J$92</definedName>
    <definedName name="QB_ROW_1" localSheetId="1" hidden="1">'Balance Sheet'!$A$3</definedName>
    <definedName name="QB_ROW_10031" localSheetId="1" hidden="1">'Balance Sheet'!$D$42</definedName>
    <definedName name="QB_ROW_1011" localSheetId="1" hidden="1">'Balance Sheet'!$B$4</definedName>
    <definedName name="QB_ROW_10331" localSheetId="1" hidden="1">'Balance Sheet'!$D$44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2031" localSheetId="1" hidden="1">'Balance Sheet'!$D$45</definedName>
    <definedName name="QB_ROW_122240" localSheetId="2" hidden="1">'Budget vs actual'!$E$21</definedName>
    <definedName name="QB_ROW_12331" localSheetId="1" hidden="1">'Balance Sheet'!$D$54</definedName>
    <definedName name="QB_ROW_125240" localSheetId="2" hidden="1">'Budget vs actual'!$E$22</definedName>
    <definedName name="QB_ROW_127240" localSheetId="2" hidden="1">'Budget vs actual'!$E$9</definedName>
    <definedName name="QB_ROW_128230" localSheetId="5" hidden="1">Cashflow!#REF!</definedName>
    <definedName name="QB_ROW_129240" localSheetId="2" hidden="1">'Budget vs actual'!$E$23</definedName>
    <definedName name="QB_ROW_13021" localSheetId="1" hidden="1">'Balance Sheet'!$C$56</definedName>
    <definedName name="QB_ROW_130240" localSheetId="2" hidden="1">'Budget vs actual'!$E$24</definedName>
    <definedName name="QB_ROW_1311" localSheetId="1" hidden="1">'Balance Sheet'!$B$21</definedName>
    <definedName name="QB_ROW_13321" localSheetId="1" hidden="1">'Balance Sheet'!$C$70</definedName>
    <definedName name="QB_ROW_133240" localSheetId="2" hidden="1">'Budget vs actual'!$E$27</definedName>
    <definedName name="QB_ROW_138240" localSheetId="2" hidden="1">'Budget vs actual'!$E$28</definedName>
    <definedName name="QB_ROW_14011" localSheetId="1" hidden="1">'Balance Sheet'!$B$72</definedName>
    <definedName name="QB_ROW_142030" localSheetId="2" hidden="1">'Budget vs actual'!$D$26</definedName>
    <definedName name="QB_ROW_142330" localSheetId="2" hidden="1">'Budget vs actual'!$D$33</definedName>
    <definedName name="QB_ROW_142330" localSheetId="3" hidden="1">Monthly!$D$11</definedName>
    <definedName name="QB_ROW_142330" localSheetId="4" hidden="1">YTD!$D$11</definedName>
    <definedName name="QB_ROW_143030" localSheetId="2" hidden="1">'Budget vs actual'!$D$20</definedName>
    <definedName name="QB_ROW_14311" localSheetId="1" hidden="1">'Balance Sheet'!$B$75</definedName>
    <definedName name="QB_ROW_143330" localSheetId="2" hidden="1">'Budget vs actual'!$D$25</definedName>
    <definedName name="QB_ROW_143330" localSheetId="3" hidden="1">Monthly!$D$10</definedName>
    <definedName name="QB_ROW_143330" localSheetId="4" hidden="1">YTD!$D$10</definedName>
    <definedName name="QB_ROW_144240" localSheetId="2" hidden="1">'Budget vs actual'!$E$29</definedName>
    <definedName name="QB_ROW_145240" localSheetId="2" hidden="1">'Budget vs actual'!$E$47</definedName>
    <definedName name="QB_ROW_149230" localSheetId="5" hidden="1">Cashflow!#REF!</definedName>
    <definedName name="QB_ROW_150240" localSheetId="2" hidden="1">'Budget vs actual'!$E$48</definedName>
    <definedName name="QB_ROW_153240" localSheetId="2" hidden="1">'Budget vs actual'!$E$52</definedName>
    <definedName name="QB_ROW_154240" localSheetId="2" hidden="1">'Budget vs actual'!$E$54</definedName>
    <definedName name="QB_ROW_156030" localSheetId="2" hidden="1">'Budget vs actual'!$D$76</definedName>
    <definedName name="QB_ROW_156330" localSheetId="2" hidden="1">'Budget vs actual'!$D$90</definedName>
    <definedName name="QB_ROW_156330" localSheetId="3" hidden="1">Monthly!$D$16</definedName>
    <definedName name="QB_ROW_156330" localSheetId="4" hidden="1">YTD!$D$16</definedName>
    <definedName name="QB_ROW_157240" localSheetId="2" hidden="1">'Budget vs actual'!$E$30</definedName>
    <definedName name="QB_ROW_159240" localSheetId="2" hidden="1">'Budget vs actual'!$E$31</definedName>
    <definedName name="QB_ROW_161240" localSheetId="2" hidden="1">'Budget vs actual'!$E$32</definedName>
    <definedName name="QB_ROW_163030" localSheetId="2" hidden="1">'Budget vs actual'!$D$60</definedName>
    <definedName name="QB_ROW_163330" localSheetId="2" hidden="1">'Budget vs actual'!$D$69</definedName>
    <definedName name="QB_ROW_163330" localSheetId="3" hidden="1">Monthly!$D$14</definedName>
    <definedName name="QB_ROW_163330" localSheetId="4" hidden="1">YTD!$D$14</definedName>
    <definedName name="QB_ROW_166240" localSheetId="2" hidden="1">'Budget vs actual'!$E$64</definedName>
    <definedName name="QB_ROW_169240" localSheetId="2" hidden="1">'Budget vs actual'!$E$65</definedName>
    <definedName name="QB_ROW_170240" localSheetId="2" hidden="1">'Budget vs actual'!$E$66</definedName>
    <definedName name="QB_ROW_17221" localSheetId="1" hidden="1">'Balance Sheet'!$C$74</definedName>
    <definedName name="QB_ROW_17231" localSheetId="5" hidden="1">Cashflow!$D$3</definedName>
    <definedName name="QB_ROW_176240" localSheetId="2" hidden="1">'Budget vs actual'!$E$50</definedName>
    <definedName name="QB_ROW_177240" localSheetId="2" hidden="1">'Budget vs actual'!$E$44</definedName>
    <definedName name="QB_ROW_178240" localSheetId="2" hidden="1">'Budget vs actual'!$E$45</definedName>
    <definedName name="QB_ROW_179230" localSheetId="1" hidden="1">'Balance Sheet'!$D$19</definedName>
    <definedName name="QB_ROW_18301" localSheetId="2" hidden="1">'Budget vs actual'!$A$92</definedName>
    <definedName name="QB_ROW_18301" localSheetId="3" hidden="1">Monthly!$A$18</definedName>
    <definedName name="QB_ROW_18301" localSheetId="4" hidden="1">YTD!$A$18</definedName>
    <definedName name="QB_ROW_184240" localSheetId="2" hidden="1">'Budget vs actual'!$E$73</definedName>
    <definedName name="QB_ROW_186240" localSheetId="2" hidden="1">'Budget vs actual'!$E$89</definedName>
    <definedName name="QB_ROW_189240" localSheetId="2" hidden="1">'Budget vs actual'!$E$86</definedName>
    <definedName name="QB_ROW_190330" localSheetId="2" hidden="1">'Budget vs actual'!$D$16</definedName>
    <definedName name="QB_ROW_190330" localSheetId="3" hidden="1">Monthly!$D$6</definedName>
    <definedName name="QB_ROW_190330" localSheetId="4" hidden="1">YTD!$D$6</definedName>
    <definedName name="QB_ROW_193030" localSheetId="2" hidden="1">'Budget vs actual'!$D$70</definedName>
    <definedName name="QB_ROW_193330" localSheetId="2" hidden="1">'Budget vs actual'!$D$75</definedName>
    <definedName name="QB_ROW_193330" localSheetId="3" hidden="1">Monthly!$D$15</definedName>
    <definedName name="QB_ROW_193330" localSheetId="4" hidden="1">YTD!$D$15</definedName>
    <definedName name="QB_ROW_194240" localSheetId="2" hidden="1">'Budget vs actual'!$E$77</definedName>
    <definedName name="QB_ROW_195240" localSheetId="2" hidden="1">'Budget vs actual'!$E$82</definedName>
    <definedName name="QB_ROW_196340" localSheetId="2" hidden="1">'Budget vs actual'!$E$58</definedName>
    <definedName name="QB_ROW_197030" localSheetId="2" hidden="1">'Budget vs actual'!$D$43</definedName>
    <definedName name="QB_ROW_197330" localSheetId="2" hidden="1">'Budget vs actual'!$D$59</definedName>
    <definedName name="QB_ROW_197330" localSheetId="3" hidden="1">Monthly!$D$13</definedName>
    <definedName name="QB_ROW_197330" localSheetId="4" hidden="1">YTD!$D$13</definedName>
    <definedName name="QB_ROW_20022" localSheetId="2" hidden="1">'Budget vs actual'!$C$3</definedName>
    <definedName name="QB_ROW_20022" localSheetId="3" hidden="1">Monthly!$C$3</definedName>
    <definedName name="QB_ROW_20022" localSheetId="4" hidden="1">YTD!$C$3</definedName>
    <definedName name="QB_ROW_200230" localSheetId="1" hidden="1">'Balance Sheet'!$D$67</definedName>
    <definedName name="QB_ROW_200230" localSheetId="5" hidden="1">Cashflow!$D$25</definedName>
    <definedName name="QB_ROW_201240" localSheetId="2" hidden="1">'Budget vs actual'!$E$87</definedName>
    <definedName name="QB_ROW_2021" localSheetId="1" hidden="1">'Balance Sheet'!$C$5</definedName>
    <definedName name="QB_ROW_202240" localSheetId="2" hidden="1">'Budget vs actual'!$E$78</definedName>
    <definedName name="QB_ROW_20322" localSheetId="2" hidden="1">'Budget vs actual'!$C$17</definedName>
    <definedName name="QB_ROW_20322" localSheetId="3" hidden="1">Monthly!$C$7</definedName>
    <definedName name="QB_ROW_20322" localSheetId="4" hidden="1">YTD!$C$7</definedName>
    <definedName name="QB_ROW_205230" localSheetId="5" hidden="1">Cashflow!#REF!</definedName>
    <definedName name="QB_ROW_208240" localSheetId="2" hidden="1">'Budget vs actual'!$E$57</definedName>
    <definedName name="QB_ROW_209240" localSheetId="2" hidden="1">'Budget vs actual'!$E$88</definedName>
    <definedName name="QB_ROW_21022" localSheetId="2" hidden="1">'Budget vs actual'!$C$19</definedName>
    <definedName name="QB_ROW_21022" localSheetId="3" hidden="1">Monthly!$C$9</definedName>
    <definedName name="QB_ROW_21022" localSheetId="4" hidden="1">YTD!$C$9</definedName>
    <definedName name="QB_ROW_211240" localSheetId="2" hidden="1">'Budget vs actual'!$E$85</definedName>
    <definedName name="QB_ROW_212030" localSheetId="2" hidden="1">'Budget vs actual'!$D$4</definedName>
    <definedName name="QB_ROW_212330" localSheetId="2" hidden="1">'Budget vs actual'!$D$11</definedName>
    <definedName name="QB_ROW_212330" localSheetId="3" hidden="1">Monthly!$D$4</definedName>
    <definedName name="QB_ROW_212330" localSheetId="4" hidden="1">YTD!$D$4</definedName>
    <definedName name="QB_ROW_21322" localSheetId="2" hidden="1">'Budget vs actual'!$C$91</definedName>
    <definedName name="QB_ROW_21322" localSheetId="3" hidden="1">Monthly!$C$17</definedName>
    <definedName name="QB_ROW_21322" localSheetId="4" hidden="1">YTD!$C$17</definedName>
    <definedName name="QB_ROW_213240" localSheetId="2" hidden="1">'Budget vs actual'!$E$56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actual'!$E$71</definedName>
    <definedName name="QB_ROW_237240" localSheetId="2" hidden="1">'Budget vs actual'!$E$72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Sheet'!$A$38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actual'!$E$79</definedName>
    <definedName name="QB_ROW_326240" localSheetId="1" hidden="1">'Balance Sheet'!$E$51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0230" localSheetId="5" hidden="1">Cashflow!$D$15</definedName>
    <definedName name="QB_ROW_3321" localSheetId="1" hidden="1">'Balance Sheet'!$C$10</definedName>
    <definedName name="QB_ROW_33220" localSheetId="1" hidden="1">'Balance Sheet'!$C$73</definedName>
    <definedName name="QB_ROW_3340" localSheetId="2" hidden="1">'Budget vs actual'!$E$13</definedName>
    <definedName name="QB_ROW_334240" localSheetId="2" hidden="1">'Budget vs actual'!$E$55</definedName>
    <definedName name="QB_ROW_335240" localSheetId="2" hidden="1">'Budget vs actual'!$E$83</definedName>
    <definedName name="QB_ROW_34240" localSheetId="2" hidden="1">'Budget vs actual'!$E$80</definedName>
    <definedName name="QB_ROW_35240" localSheetId="2" hidden="1">'Budget vs actual'!$E$74</definedName>
    <definedName name="QB_ROW_360240" localSheetId="2" hidden="1">'Budget vs actual'!$E$84</definedName>
    <definedName name="QB_ROW_364240" localSheetId="2" hidden="1">'Budget vs actual'!$E$51</definedName>
    <definedName name="QB_ROW_380030" localSheetId="2" hidden="1">'Budget vs actual'!$D$12</definedName>
    <definedName name="QB_ROW_380240" localSheetId="2" hidden="1">'Budget vs actual'!$E$14</definedName>
    <definedName name="QB_ROW_380330" localSheetId="2" hidden="1">'Budget vs actual'!$D$15</definedName>
    <definedName name="QB_ROW_380330" localSheetId="3" hidden="1">Monthly!$D$5</definedName>
    <definedName name="QB_ROW_380330" localSheetId="4" hidden="1">YTD!$D$5</definedName>
    <definedName name="QB_ROW_394230" localSheetId="1" hidden="1">'Balance Sheet'!$D$66</definedName>
    <definedName name="QB_ROW_395240" localSheetId="1" hidden="1">'Balance Sheet'!$E$48</definedName>
    <definedName name="QB_ROW_398230" localSheetId="1" hidden="1">'Balance Sheet'!$D$17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Sheet'!$C$36</definedName>
    <definedName name="QB_ROW_409240" localSheetId="2" hidden="1">'Budget vs actual'!$E$67</definedName>
    <definedName name="QB_ROW_4321" localSheetId="1" hidden="1">'Balance Sheet'!$C$20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5" hidden="1">Cashflow!#REF!</definedName>
    <definedName name="QB_ROW_472240" localSheetId="2" hidden="1">'Budget vs actual'!$E$62</definedName>
    <definedName name="QB_ROW_479240" localSheetId="1" hidden="1">'Balance Sheet'!$E$50</definedName>
    <definedName name="QB_ROW_489230" localSheetId="1" hidden="1">'Balance Sheet'!$D$59</definedName>
    <definedName name="QB_ROW_497230" localSheetId="5" hidden="1">Cashflow!#REF!</definedName>
    <definedName name="QB_ROW_498240" localSheetId="2" hidden="1">'Budget vs actual'!$E$49</definedName>
    <definedName name="QB_ROW_501021" localSheetId="5" hidden="1">Cashflow!$C$2</definedName>
    <definedName name="QB_ROW_5011" localSheetId="1" hidden="1">'Balance Sheet'!$B$22</definedName>
    <definedName name="QB_ROW_501321" localSheetId="5" hidden="1">Cashflow!$C$13</definedName>
    <definedName name="QB_ROW_502021" localSheetId="5" hidden="1">Cashflow!$C$14</definedName>
    <definedName name="QB_ROW_502321" localSheetId="5" hidden="1">Cashflow!$C$19</definedName>
    <definedName name="QB_ROW_503021" localSheetId="5" hidden="1">Cashflow!$C$20</definedName>
    <definedName name="QB_ROW_503321" localSheetId="5" hidden="1">Cashflow!$C$26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Cashflow!$A$29</definedName>
    <definedName name="QB_ROW_512311" localSheetId="5" hidden="1">Cashflow!$B$27</definedName>
    <definedName name="QB_ROW_513211" localSheetId="5" hidden="1">Cashflow!$B$28</definedName>
    <definedName name="QB_ROW_5240" localSheetId="2" hidden="1">'Budget vs actual'!$E$10</definedName>
    <definedName name="QB_ROW_5311" localSheetId="1" hidden="1">'Balance Sheet'!$B$32</definedName>
    <definedName name="QB_ROW_531240" localSheetId="2" hidden="1">'Budget vs actual'!$E$61</definedName>
    <definedName name="QB_ROW_536230" localSheetId="1" hidden="1">'Balance Sheet'!$D$69</definedName>
    <definedName name="QB_ROW_540240" localSheetId="1" hidden="1">'Balance Sheet'!$E$46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actual'!$E$46</definedName>
    <definedName name="QB_ROW_598240" localSheetId="1" hidden="1">'Balance Sheet'!$E$49</definedName>
    <definedName name="QB_ROW_6011" localSheetId="1" hidden="1">'Balance Sheet'!$B$33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Sheet'!$B$37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Sheet'!$E$47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693230" localSheetId="1" hidden="1">'Balance Sheet'!$D$60</definedName>
    <definedName name="QB_ROW_7001" localSheetId="1" hidden="1">'Balance Sheet'!$A$39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Sheet'!$D$65</definedName>
    <definedName name="QB_ROW_727230" localSheetId="5" hidden="1">Cashflow!$D$24</definedName>
    <definedName name="QB_ROW_729230" localSheetId="5" hidden="1">Cashflow!#REF!</definedName>
    <definedName name="QB_ROW_7301" localSheetId="1" hidden="1">'Balance Sheet'!$A$76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Sheet'!$E$52</definedName>
    <definedName name="QB_ROW_743240" localSheetId="5" hidden="1">Cashflow!$E$11</definedName>
    <definedName name="QB_ROW_753230" localSheetId="5" hidden="1">Cashflow!#REF!</definedName>
    <definedName name="QB_ROW_757220" localSheetId="1" hidden="1">'Balance Sheet'!$C$25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230" localSheetId="5" hidden="1">Cashflow!$D$16</definedName>
    <definedName name="QB_ROW_767230" localSheetId="5" hidden="1">Cashflow!#REF!</definedName>
    <definedName name="QB_ROW_769240" localSheetId="2" hidden="1">'Budget vs actual'!$E$53</definedName>
    <definedName name="QB_ROW_777230" localSheetId="5" hidden="1">Cashflow!#REF!</definedName>
    <definedName name="QB_ROW_778240" localSheetId="2" hidden="1">'Budget vs actual'!$E$63</definedName>
    <definedName name="QB_ROW_781230" localSheetId="5" hidden="1">Cashflow!#REF!</definedName>
    <definedName name="QB_ROW_78220" localSheetId="1" hidden="1">'Balance Sheet'!$C$27</definedName>
    <definedName name="QB_ROW_788230" localSheetId="1" hidden="1">'Balance Sheet'!$D$64</definedName>
    <definedName name="QB_ROW_788230" localSheetId="5" hidden="1">Cashflow!$D$23</definedName>
    <definedName name="QB_ROW_790230" localSheetId="5" hidden="1">Cashflow!#REF!</definedName>
    <definedName name="QB_ROW_79220" localSheetId="1" hidden="1">'Balance Sheet'!$C$31</definedName>
    <definedName name="QB_ROW_794230" localSheetId="5" hidden="1">Cashflow!#REF!</definedName>
    <definedName name="QB_ROW_797240" localSheetId="2" hidden="1">'Budget vs actual'!$E$81</definedName>
    <definedName name="QB_ROW_798230" localSheetId="5" hidden="1">Cashflow!#REF!</definedName>
    <definedName name="QB_ROW_8011" localSheetId="1" hidden="1">'Balance Sheet'!$B$40</definedName>
    <definedName name="QB_ROW_801240" localSheetId="1" hidden="1">'Balance Sheet'!$E$53</definedName>
    <definedName name="QB_ROW_801240" localSheetId="5" hidden="1">Cashflow!$E$12</definedName>
    <definedName name="QB_ROW_80220" localSheetId="1" hidden="1">'Balance Sheet'!$C$28</definedName>
    <definedName name="QB_ROW_802230" localSheetId="1" hidden="1">'Balance Sheet'!$D$57</definedName>
    <definedName name="QB_ROW_802230" localSheetId="5" hidden="1">Cashflow!$D$21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actual'!$E$39</definedName>
    <definedName name="QB_ROW_811230" localSheetId="1" hidden="1">'Balance Sheet'!$D$68</definedName>
    <definedName name="QB_ROW_822230" localSheetId="5" hidden="1">Cashflow!#REF!</definedName>
    <definedName name="QB_ROW_823230" localSheetId="5" hidden="1">Cashflow!#REF!</definedName>
    <definedName name="QB_ROW_824230" localSheetId="1" hidden="1">'Balance Sheet'!$D$61</definedName>
    <definedName name="QB_ROW_825030" localSheetId="2" hidden="1">'Budget vs actual'!$D$34</definedName>
    <definedName name="QB_ROW_825330" localSheetId="2" hidden="1">'Budget vs actual'!$D$42</definedName>
    <definedName name="QB_ROW_825330" localSheetId="3" hidden="1">Monthly!$D$12</definedName>
    <definedName name="QB_ROW_825330" localSheetId="4" hidden="1">YTD!$D$12</definedName>
    <definedName name="QB_ROW_826240" localSheetId="2" hidden="1">'Budget vs actual'!$E$35</definedName>
    <definedName name="QB_ROW_827240" localSheetId="2" hidden="1">'Budget vs actual'!$E$36</definedName>
    <definedName name="QB_ROW_828240" localSheetId="2" hidden="1">'Budget vs actual'!$E$38</definedName>
    <definedName name="QB_ROW_829240" localSheetId="2" hidden="1">'Budget vs actual'!$E$40</definedName>
    <definedName name="QB_ROW_830240" localSheetId="2" hidden="1">'Budget vs actual'!$E$41</definedName>
    <definedName name="QB_ROW_8311" localSheetId="1" hidden="1">'Balance Sheet'!$B$71</definedName>
    <definedName name="QB_ROW_83220" localSheetId="1" hidden="1">'Balance Sheet'!$C$29</definedName>
    <definedName name="QB_ROW_83230" localSheetId="5" hidden="1">Cashflow!$D$17</definedName>
    <definedName name="QB_ROW_835230" localSheetId="1" hidden="1">'Balance Sheet'!$D$62</definedName>
    <definedName name="QB_ROW_84230" localSheetId="1" hidden="1">'Balance Sheet'!$D$14</definedName>
    <definedName name="QB_ROW_846240" localSheetId="5" hidden="1">Cashflow!#REF!</definedName>
    <definedName name="QB_ROW_849230" localSheetId="5" hidden="1">Cashflow!#REF!</definedName>
    <definedName name="QB_ROW_851240" localSheetId="2" hidden="1">'Budget vs actual'!$E$68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actual'!$E$37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Sheet'!$D$58</definedName>
    <definedName name="QB_ROW_859230" localSheetId="5" hidden="1">Cashflow!$D$22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Cashflow!$D$18</definedName>
    <definedName name="QB_ROW_86311" localSheetId="2" hidden="1">'Budget vs actual'!$B$18</definedName>
    <definedName name="QB_ROW_86311" localSheetId="3" hidden="1">Monthly!$B$8</definedName>
    <definedName name="QB_ROW_86311" localSheetId="4" hidden="1">YTD!$B$8</definedName>
    <definedName name="QB_ROW_86320" localSheetId="1" hidden="1">'Balance Sheet'!$C$34</definedName>
    <definedName name="QB_ROW_863230" localSheetId="5" hidden="1">Cashflow!#REF!</definedName>
    <definedName name="QB_ROW_864230" localSheetId="1" hidden="1">'Balance Sheet'!$D$63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Sheet'!$E$43</definedName>
    <definedName name="QB_ROW_89240" localSheetId="5" hidden="1">Cashflow!$E$9</definedName>
    <definedName name="QB_ROW_9021" localSheetId="1" hidden="1">'Balance Sheet'!$C$41</definedName>
    <definedName name="QB_ROW_91240" localSheetId="5" hidden="1">Cashflow!$E$10</definedName>
    <definedName name="QB_ROW_9321" localSheetId="1" hidden="1">'Balance Sheet'!$C$55</definedName>
    <definedName name="QB_ROW_93240" localSheetId="5" hidden="1">Cashflow!#REF!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20210831</definedName>
    <definedName name="QBENDDATE" localSheetId="2">20210831</definedName>
    <definedName name="QBENDDATE" localSheetId="5">20210831</definedName>
    <definedName name="QBENDDATE" localSheetId="3">20210831</definedName>
    <definedName name="QBENDDATE" localSheetId="4">20210831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5924</definedName>
    <definedName name="QBMETADATASIZE" localSheetId="2">5924</definedName>
    <definedName name="QBMETADATASIZE" localSheetId="5">5924</definedName>
    <definedName name="QBMETADATASIZE" localSheetId="3">5924</definedName>
    <definedName name="QBMETADATASIZE" localSheetId="4">5924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20210801</definedName>
    <definedName name="QBSTARTDATE" localSheetId="2">20210801</definedName>
    <definedName name="QBSTARTDATE" localSheetId="5">20210801</definedName>
    <definedName name="QBSTARTDATE" localSheetId="3">20210801</definedName>
    <definedName name="QBSTARTDATE" localSheetId="4">20210701</definedName>
  </definedNames>
  <calcPr calcId="145621"/>
</workbook>
</file>

<file path=xl/calcChain.xml><?xml version="1.0" encoding="utf-8"?>
<calcChain xmlns="http://schemas.openxmlformats.org/spreadsheetml/2006/main">
  <c r="G6" i="11" l="1"/>
  <c r="G5" i="11"/>
  <c r="F43" i="11"/>
  <c r="F42" i="11"/>
  <c r="G42" i="11" s="1"/>
  <c r="F41" i="11"/>
  <c r="G41" i="11" s="1"/>
  <c r="F40" i="11"/>
  <c r="F39" i="11"/>
  <c r="F38" i="11"/>
  <c r="D43" i="11"/>
  <c r="D42" i="11"/>
  <c r="D41" i="11"/>
  <c r="D40" i="11"/>
  <c r="D39" i="11"/>
  <c r="D38" i="11"/>
  <c r="F30" i="11"/>
  <c r="F29" i="11"/>
  <c r="F28" i="11"/>
  <c r="F27" i="11"/>
  <c r="F26" i="11"/>
  <c r="F25" i="11"/>
  <c r="F15" i="11"/>
  <c r="F14" i="11"/>
  <c r="F13" i="11"/>
  <c r="F12" i="11"/>
  <c r="F11" i="11"/>
  <c r="G11" i="11" s="1"/>
  <c r="F10" i="11"/>
  <c r="D15" i="11"/>
  <c r="D30" i="11" s="1"/>
  <c r="G30" i="11" s="1"/>
  <c r="D14" i="11"/>
  <c r="D29" i="11" s="1"/>
  <c r="G29" i="11" s="1"/>
  <c r="D13" i="11"/>
  <c r="D28" i="11" s="1"/>
  <c r="G28" i="11" s="1"/>
  <c r="D12" i="11"/>
  <c r="D11" i="11"/>
  <c r="D10" i="11"/>
  <c r="G43" i="11"/>
  <c r="G40" i="11"/>
  <c r="G38" i="11"/>
  <c r="E14" i="11"/>
  <c r="E13" i="11"/>
  <c r="E12" i="11"/>
  <c r="D27" i="11"/>
  <c r="E11" i="11"/>
  <c r="E10" i="11"/>
  <c r="D25" i="11"/>
  <c r="G39" i="11" l="1"/>
  <c r="G27" i="11"/>
  <c r="G25" i="11"/>
  <c r="G15" i="11"/>
  <c r="D26" i="11"/>
  <c r="G26" i="11" s="1"/>
  <c r="G10" i="11"/>
  <c r="G12" i="11"/>
  <c r="G13" i="11"/>
  <c r="G14" i="11"/>
  <c r="J94" i="3" l="1"/>
  <c r="H94" i="3"/>
  <c r="F94" i="3"/>
  <c r="I20" i="7"/>
  <c r="G20" i="7"/>
  <c r="E20" i="7"/>
  <c r="E20" i="5"/>
  <c r="I20" i="5"/>
  <c r="G20" i="5"/>
  <c r="F26" i="9" l="1"/>
  <c r="F19" i="9"/>
  <c r="F13" i="9"/>
  <c r="F27" i="9" s="1"/>
  <c r="F29" i="9" l="1"/>
  <c r="I18" i="7"/>
  <c r="G18" i="7"/>
  <c r="E18" i="7"/>
  <c r="I17" i="7"/>
  <c r="G17" i="7"/>
  <c r="E17" i="7"/>
  <c r="I16" i="7"/>
  <c r="I15" i="7"/>
  <c r="I14" i="7"/>
  <c r="I13" i="7"/>
  <c r="I12" i="7"/>
  <c r="I11" i="7"/>
  <c r="I10" i="7"/>
  <c r="I8" i="7"/>
  <c r="G8" i="7"/>
  <c r="E8" i="7"/>
  <c r="I7" i="7"/>
  <c r="G7" i="7"/>
  <c r="E7" i="7"/>
  <c r="I6" i="7"/>
  <c r="I5" i="7"/>
  <c r="I4" i="7"/>
  <c r="I18" i="5" l="1"/>
  <c r="G18" i="5"/>
  <c r="E18" i="5"/>
  <c r="I17" i="5"/>
  <c r="G17" i="5"/>
  <c r="E17" i="5"/>
  <c r="I16" i="5"/>
  <c r="I15" i="5"/>
  <c r="I14" i="5"/>
  <c r="I13" i="5"/>
  <c r="I12" i="5"/>
  <c r="I11" i="5"/>
  <c r="I10" i="5"/>
  <c r="I8" i="5"/>
  <c r="G8" i="5"/>
  <c r="E8" i="5"/>
  <c r="I7" i="5"/>
  <c r="G7" i="5"/>
  <c r="E7" i="5"/>
  <c r="I6" i="5"/>
  <c r="I5" i="5"/>
  <c r="I4" i="5"/>
  <c r="J92" i="3" l="1"/>
  <c r="H92" i="3"/>
  <c r="F92" i="3"/>
  <c r="J91" i="3"/>
  <c r="H91" i="3"/>
  <c r="F91" i="3"/>
  <c r="J90" i="3"/>
  <c r="H90" i="3"/>
  <c r="F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5" i="3"/>
  <c r="H75" i="3"/>
  <c r="F75" i="3"/>
  <c r="J74" i="3"/>
  <c r="J73" i="3"/>
  <c r="J72" i="3"/>
  <c r="J71" i="3"/>
  <c r="J69" i="3"/>
  <c r="H69" i="3"/>
  <c r="F69" i="3"/>
  <c r="J68" i="3"/>
  <c r="J67" i="3"/>
  <c r="J66" i="3"/>
  <c r="J65" i="3"/>
  <c r="J64" i="3"/>
  <c r="J63" i="3"/>
  <c r="J62" i="3"/>
  <c r="J61" i="3"/>
  <c r="J59" i="3"/>
  <c r="H59" i="3"/>
  <c r="F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H42" i="3"/>
  <c r="F42" i="3"/>
  <c r="J41" i="3"/>
  <c r="J40" i="3"/>
  <c r="J39" i="3"/>
  <c r="J38" i="3"/>
  <c r="J37" i="3"/>
  <c r="J36" i="3"/>
  <c r="J35" i="3"/>
  <c r="J33" i="3"/>
  <c r="H33" i="3"/>
  <c r="F33" i="3"/>
  <c r="J32" i="3"/>
  <c r="J31" i="3"/>
  <c r="J30" i="3"/>
  <c r="J29" i="3"/>
  <c r="J28" i="3"/>
  <c r="J27" i="3"/>
  <c r="J25" i="3"/>
  <c r="H25" i="3"/>
  <c r="F25" i="3"/>
  <c r="J24" i="3"/>
  <c r="J23" i="3"/>
  <c r="J22" i="3"/>
  <c r="J21" i="3"/>
  <c r="J18" i="3"/>
  <c r="H18" i="3"/>
  <c r="F18" i="3"/>
  <c r="J17" i="3"/>
  <c r="H17" i="3"/>
  <c r="F17" i="3"/>
  <c r="J16" i="3"/>
  <c r="J15" i="3"/>
  <c r="H15" i="3"/>
  <c r="F15" i="3"/>
  <c r="J14" i="3"/>
  <c r="J13" i="3"/>
  <c r="J11" i="3"/>
  <c r="H11" i="3"/>
  <c r="F11" i="3"/>
  <c r="J10" i="3"/>
  <c r="J9" i="3"/>
  <c r="J8" i="3"/>
  <c r="J7" i="3"/>
  <c r="J6" i="3"/>
  <c r="J5" i="3"/>
  <c r="J76" i="1" l="1"/>
  <c r="H76" i="1"/>
  <c r="F76" i="1"/>
  <c r="J75" i="1"/>
  <c r="H75" i="1"/>
  <c r="F75" i="1"/>
  <c r="J74" i="1"/>
  <c r="J73" i="1"/>
  <c r="J71" i="1"/>
  <c r="H71" i="1"/>
  <c r="F71" i="1"/>
  <c r="J70" i="1"/>
  <c r="H70" i="1"/>
  <c r="F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H55" i="1"/>
  <c r="F55" i="1"/>
  <c r="J54" i="1"/>
  <c r="H54" i="1"/>
  <c r="F54" i="1"/>
  <c r="J53" i="1"/>
  <c r="J52" i="1"/>
  <c r="J51" i="1"/>
  <c r="J50" i="1"/>
  <c r="J49" i="1"/>
  <c r="J48" i="1"/>
  <c r="J47" i="1"/>
  <c r="J46" i="1"/>
  <c r="J44" i="1"/>
  <c r="H44" i="1"/>
  <c r="F44" i="1"/>
  <c r="J43" i="1"/>
  <c r="J38" i="1"/>
  <c r="H38" i="1"/>
  <c r="F38" i="1"/>
  <c r="J37" i="1"/>
  <c r="H37" i="1"/>
  <c r="F37" i="1"/>
  <c r="J36" i="1"/>
  <c r="J35" i="1"/>
  <c r="J34" i="1"/>
  <c r="J32" i="1"/>
  <c r="H32" i="1"/>
  <c r="F32" i="1"/>
  <c r="J31" i="1"/>
  <c r="J30" i="1"/>
  <c r="J29" i="1"/>
  <c r="J28" i="1"/>
  <c r="J27" i="1"/>
  <c r="J26" i="1"/>
  <c r="J25" i="1"/>
  <c r="J24" i="1"/>
  <c r="J23" i="1"/>
  <c r="J21" i="1"/>
  <c r="H21" i="1"/>
  <c r="F21" i="1"/>
  <c r="J20" i="1"/>
  <c r="H20" i="1"/>
  <c r="F20" i="1"/>
  <c r="J19" i="1"/>
  <c r="J18" i="1"/>
  <c r="J17" i="1"/>
  <c r="J16" i="1"/>
  <c r="J15" i="1"/>
  <c r="J14" i="1"/>
  <c r="J13" i="1"/>
  <c r="J12" i="1"/>
  <c r="J10" i="1"/>
  <c r="H10" i="1"/>
  <c r="F10" i="1"/>
  <c r="J9" i="1"/>
  <c r="J7" i="1"/>
  <c r="H7" i="1"/>
  <c r="F7" i="1"/>
  <c r="J6" i="1"/>
</calcChain>
</file>

<file path=xl/sharedStrings.xml><?xml version="1.0" encoding="utf-8"?>
<sst xmlns="http://schemas.openxmlformats.org/spreadsheetml/2006/main" count="326" uniqueCount="224">
  <si>
    <t>Aug 31, 21</t>
  </si>
  <si>
    <t>Aug 31, 20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</si>
  <si>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</si>
  <si>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</si>
  <si>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</si>
  <si>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</si>
  <si>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</si>
  <si>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</si>
  <si>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</si>
  <si>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</si>
  <si>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</si>
  <si>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</si>
  <si>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</si>
  <si>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</si>
  <si>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</si>
  <si>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</si>
  <si>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</si>
  <si>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</si>
  <si>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</si>
  <si>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</si>
  <si>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</si>
  <si>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</si>
  <si>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</si>
  <si>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</si>
  <si>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</si>
  <si>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</si>
  <si>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</si>
  <si>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</si>
  <si>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</si>
  <si>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</si>
  <si>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</si>
  <si>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</si>
  <si>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</si>
  <si>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</si>
  <si>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</si>
  <si>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</si>
  <si>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</si>
  <si>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</si>
  <si>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</si>
  <si>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</si>
  <si>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</si>
  <si>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</si>
  <si>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</si>
  <si>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</si>
  <si>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</si>
  <si>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</si>
  <si>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</si>
  <si>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</si>
  <si>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</si>
  <si>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</si>
  <si>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</si>
  <si>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</si>
  <si>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</si>
  <si>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</si>
  <si>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</si>
  <si>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</si>
  <si>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</si>
  <si>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</si>
  <si>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</si>
  <si>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</si>
  <si>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2417 · N/P PPP Loan #2</t>
  </si>
  <si>
    <t>2430 · Note Payable Ally (584.47)</t>
  </si>
  <si>
    <t>2432 · Note Payable  Ally  (569.31)</t>
  </si>
  <si>
    <t>2601 · NP City of Hickory 136 3rd Ave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</si>
  <si>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</si>
  <si>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</si>
  <si>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</si>
  <si>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</si>
  <si>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</si>
  <si>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</si>
  <si>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</si>
  <si>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</si>
  <si>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</si>
  <si>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</si>
  <si>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Net Income</t>
  </si>
  <si>
    <t>Total Equity</t>
  </si>
  <si>
    <t>TOTAL LIABILITIES &amp; EQUITY</t>
  </si>
  <si>
    <t>Aug 21</t>
  </si>
  <si>
    <t>Budget</t>
  </si>
  <si>
    <t>$ Over Budget</t>
  </si>
  <si>
    <t>Income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</si>
  <si>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</si>
  <si>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</si>
  <si>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</si>
  <si>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</si>
  <si>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</si>
  <si>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</si>
  <si>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</si>
  <si>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Total 4005 · Donations</t>
  </si>
  <si>
    <t>4900 · Other Income</t>
  </si>
  <si>
    <t>Interest Income</t>
  </si>
  <si>
    <t>4900 · Other Income - Other</t>
  </si>
  <si>
    <t>Total 4900 · Other Income</t>
  </si>
  <si>
    <t>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</si>
  <si>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</si>
  <si>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</si>
  <si>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</si>
  <si>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</si>
  <si>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</si>
  <si>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</si>
  <si>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</si>
  <si>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</si>
  <si>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</si>
  <si>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</si>
  <si>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5210 · Warranty Repairs</t>
  </si>
  <si>
    <t>5510 · Hospitality</t>
  </si>
  <si>
    <t>5560 · Equip Maint &amp; Repair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</si>
  <si>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</si>
  <si>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</si>
  <si>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</si>
  <si>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</si>
  <si>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</si>
  <si>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</si>
  <si>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</si>
  <si>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</si>
  <si>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</si>
  <si>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</si>
  <si>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</si>
  <si>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</si>
  <si>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</si>
  <si>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</si>
  <si>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</si>
  <si>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</si>
  <si>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</si>
  <si>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</si>
  <si>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</si>
  <si>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</si>
  <si>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</si>
  <si>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</si>
  <si>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</si>
  <si>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</si>
  <si>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</si>
  <si>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</si>
  <si>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</si>
  <si>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</si>
  <si>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</si>
  <si>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</si>
  <si>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</si>
  <si>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7520 · Dev-Trng/Prof Dev</t>
  </si>
  <si>
    <t>7540 · Dev-Fees &amp; Memberships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</si>
  <si>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</si>
  <si>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</si>
  <si>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</si>
  <si>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</si>
  <si>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</si>
  <si>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</si>
  <si>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</si>
  <si>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</si>
  <si>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</si>
  <si>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</si>
  <si>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</si>
  <si>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</si>
  <si>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</si>
  <si>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</si>
  <si>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</si>
  <si>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</si>
  <si>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</si>
  <si>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</si>
  <si>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</si>
  <si>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</si>
  <si>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</si>
  <si>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</si>
  <si>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</si>
  <si>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</si>
  <si>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</si>
  <si>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</si>
  <si>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</si>
  <si>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</si>
  <si>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</si>
  <si>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Aug 20</t>
  </si>
  <si>
    <t>Jul - Aug 21</t>
  </si>
  <si>
    <t>Jul - Aug 20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</si>
  <si>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</si>
  <si>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</si>
  <si>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</si>
  <si>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</si>
  <si>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</si>
  <si>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</si>
  <si>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</si>
  <si>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</si>
  <si>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</si>
  <si>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</si>
  <si>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</si>
  <si>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ReStore Net Income</t>
  </si>
  <si>
    <t>Net Income ReStore</t>
  </si>
  <si>
    <t>2200 · Payroll liabilities</t>
  </si>
  <si>
    <t>Habitat For Humanity of Catawba Valley, Inc.</t>
  </si>
  <si>
    <t>Board Summary Report</t>
  </si>
  <si>
    <t>Total Cash balance for the month (Restricted and Unrestricted)</t>
  </si>
  <si>
    <t>Budget vs Actual</t>
  </si>
  <si>
    <t>Current month Actual</t>
  </si>
  <si>
    <t>Current month Budget</t>
  </si>
  <si>
    <t>Increase (Decrease)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</si>
  <si>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</si>
  <si>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</si>
  <si>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</si>
  <si>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</si>
  <si>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</si>
  <si>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</si>
  <si>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</si>
  <si>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</si>
  <si>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Ѳ</t>
  </si>
  <si>
    <t>Monthly Comparison</t>
  </si>
  <si>
    <t>Prior year month</t>
  </si>
  <si>
    <t>Net income (loss)  ReStore</t>
  </si>
  <si>
    <t>Repair project expenses up from prior year</t>
  </si>
  <si>
    <t>YTD Comparison</t>
  </si>
  <si>
    <t>Current YTD</t>
  </si>
  <si>
    <t>Prior year YTD</t>
  </si>
  <si>
    <t>Net Income (loss) for the year</t>
  </si>
  <si>
    <t xml:space="preserve">Contributions under budget </t>
  </si>
  <si>
    <t xml:space="preserve">ReStore sales and net income under budget </t>
  </si>
  <si>
    <t>Increase in contract labor and computer maintenance</t>
  </si>
  <si>
    <t>Repair project expenses down from budget</t>
  </si>
  <si>
    <t>%</t>
  </si>
  <si>
    <t>Contributions downfrom prior year - included a significant individual gift &amp; city pledge</t>
  </si>
  <si>
    <t>ReStore sales similar to prior year; however, net income is down</t>
  </si>
  <si>
    <t>Repair project expenses down from prior year</t>
  </si>
  <si>
    <t>Increase in sales tax, bank fees and utilities</t>
  </si>
  <si>
    <t>Increase in dues, interest and utilities</t>
  </si>
  <si>
    <t>Increase in mowing costs</t>
  </si>
  <si>
    <t>Cash increase (decrease) for the month</t>
  </si>
  <si>
    <t xml:space="preserve">Contributions downfrom prior year -PY had a significant individual gift &amp; city pledge </t>
  </si>
  <si>
    <t>ReStore sales similar to prior year; however, net income is down - see above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</si>
</sst>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(Monthly!$E$2,Monthly!$G$2)</c:f>
              <c:strCache>
                <c:ptCount val="2"/>
                <c:pt idx="0">
                  <c:v>Aug 21</c:v>
                </c:pt>
                <c:pt idx="1">
                  <c:v>Aug 20</c:v>
                </c:pt>
              </c:strCache>
            </c:strRef>
          </c:cat>
          <c:val>
            <c:numRef>
              <c:f>(Monthly!$E$7,Monthly!$G$7)</c:f>
              <c:numCache>
                <c:formatCode>#,##0.00;\-#,##0.00</c:formatCode>
                <c:ptCount val="2"/>
                <c:pt idx="0">
                  <c:v>143696.44</c:v>
                </c:pt>
                <c:pt idx="1">
                  <c:v>174992.63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(Monthly!$E$2,Monthly!$G$2)</c:f>
              <c:strCache>
                <c:ptCount val="2"/>
                <c:pt idx="0">
                  <c:v>Aug 21</c:v>
                </c:pt>
                <c:pt idx="1">
                  <c:v>Aug 20</c:v>
                </c:pt>
              </c:strCache>
            </c:strRef>
          </c:cat>
          <c:val>
            <c:numRef>
              <c:f>(Monthly!$E$17,Monthly!$G$17)</c:f>
              <c:numCache>
                <c:formatCode>#,##0.00;\-#,##0.00</c:formatCode>
                <c:ptCount val="2"/>
                <c:pt idx="0">
                  <c:v>146201.85</c:v>
                </c:pt>
                <c:pt idx="1">
                  <c:v>134155.23000000001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317696"/>
        <c:axId val="214335872"/>
      </c:barChart>
      <c:catAx>
        <c:axId val="214317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335872"/>
        <c:crosses val="autoZero"/>
        <c:auto val="1"/>
        <c:lblAlgn val="ctr"/>
        <c:lblOffset val="100"/>
        <c:noMultiLvlLbl val="0"/>
      </c:catAx>
      <c:valAx>
        <c:axId val="21433587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14317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YTD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(YTD!$E$2,YTD!$G$2)</c:f>
              <c:strCache>
                <c:ptCount val="2"/>
                <c:pt idx="0">
                  <c:v>Jul - Aug 21</c:v>
                </c:pt>
                <c:pt idx="1">
                  <c:v>Jul - Aug 20</c:v>
                </c:pt>
              </c:strCache>
            </c:strRef>
          </c:cat>
          <c:val>
            <c:numRef>
              <c:f>(YTD!$E$7,YTD!$G$7)</c:f>
              <c:numCache>
                <c:formatCode>#,##0.00;\-#,##0.00</c:formatCode>
                <c:ptCount val="2"/>
                <c:pt idx="0">
                  <c:v>312547.15999999997</c:v>
                </c:pt>
                <c:pt idx="1">
                  <c:v>324909.82</c:v>
                </c:pt>
              </c:numCache>
            </c:numRef>
          </c:val>
        </c:ser>
        <c:ser>
          <c:idx val="1"/>
          <c:order val="1"/>
          <c:tx>
            <c:v>Expenses</c:v>
          </c:tx>
          <c:invertIfNegative val="0"/>
          <c:cat>
            <c:strRef>
              <c:f>(YTD!$E$2,YTD!$G$2)</c:f>
              <c:strCache>
                <c:ptCount val="2"/>
                <c:pt idx="0">
                  <c:v>Jul - Aug 21</c:v>
                </c:pt>
                <c:pt idx="1">
                  <c:v>Jul - Aug 20</c:v>
                </c:pt>
              </c:strCache>
            </c:strRef>
          </c:cat>
          <c:val>
            <c:numRef>
              <c:f>(YTD!$E$17,YTD!$G$17)</c:f>
              <c:numCache>
                <c:formatCode>#,##0.00;\-#,##0.00</c:formatCode>
                <c:ptCount val="2"/>
                <c:pt idx="0">
                  <c:v>307778.90000000002</c:v>
                </c:pt>
                <c:pt idx="1">
                  <c:v>264194.07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072320"/>
        <c:axId val="214074112"/>
      </c:barChart>
      <c:catAx>
        <c:axId val="21407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074112"/>
        <c:crosses val="autoZero"/>
        <c:auto val="1"/>
        <c:lblAlgn val="ctr"/>
        <c:lblOffset val="100"/>
        <c:noMultiLvlLbl val="0"/>
      </c:catAx>
      <c:valAx>
        <c:axId val="21407411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14072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152406</xdr:colOff>
      <xdr:row>20</xdr:row>
      <xdr:rowOff>128587</xdr:rowOff>
    </xdr:from>
    <xdr:to>
      <xdr:col>9</xdr:col>
      <xdr:colOff>47631</xdr:colOff>
      <xdr:row>35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123825</xdr:colOff>
      <xdr:row>21</xdr:row>
      <xdr:rowOff>147637</xdr:rowOff>
    </xdr:from>
    <xdr:to>
      <xdr:col>9</xdr:col>
      <xdr:colOff>38100</xdr:colOff>
      <xdr:row>36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6" workbookViewId="0">
      <selection activeCell="B34" sqref="B34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9.7109375" bestFit="1" customWidth="1"/>
  </cols>
  <sheetData>
    <row r="1" spans="1:7" x14ac:dyDescent="0.25">
      <c r="A1" t="s">
        <v>186</v>
      </c>
    </row>
    <row r="2" spans="1:7" x14ac:dyDescent="0.25">
      <c r="A2" t="s">
        <v>187</v>
      </c>
    </row>
    <row r="3" spans="1:7" x14ac:dyDescent="0.25">
      <c r="A3" s="19"/>
      <c r="B3" s="20">
        <v>44439</v>
      </c>
    </row>
    <row r="4" spans="1:7" ht="6" customHeight="1" x14ac:dyDescent="0.25"/>
    <row r="5" spans="1:7" x14ac:dyDescent="0.25">
      <c r="B5" t="s">
        <v>188</v>
      </c>
      <c r="D5" s="21"/>
      <c r="E5" s="21"/>
      <c r="G5" s="21">
        <f>+'Balance Sheet'!F6</f>
        <v>563349.14</v>
      </c>
    </row>
    <row r="6" spans="1:7" x14ac:dyDescent="0.25">
      <c r="B6" t="s">
        <v>221</v>
      </c>
      <c r="D6" s="21"/>
      <c r="E6" s="21"/>
      <c r="G6" s="21">
        <f>+Cashflow!F27</f>
        <v>2829.19</v>
      </c>
    </row>
    <row r="7" spans="1:7" hidden="1" x14ac:dyDescent="0.25">
      <c r="D7" s="21"/>
      <c r="E7" s="21"/>
      <c r="F7" s="21"/>
    </row>
    <row r="8" spans="1:7" x14ac:dyDescent="0.25">
      <c r="A8" s="22"/>
      <c r="B8" s="22"/>
      <c r="C8" s="22"/>
      <c r="D8" s="23"/>
      <c r="E8" s="23"/>
      <c r="F8" s="23"/>
      <c r="G8" s="24"/>
    </row>
    <row r="9" spans="1:7" ht="30" x14ac:dyDescent="0.25">
      <c r="B9" s="25" t="s">
        <v>189</v>
      </c>
      <c r="C9" s="26"/>
      <c r="D9" s="27" t="s">
        <v>190</v>
      </c>
      <c r="E9" s="27"/>
      <c r="F9" s="27" t="s">
        <v>191</v>
      </c>
      <c r="G9" s="27" t="s">
        <v>192</v>
      </c>
    </row>
    <row r="10" spans="1:7" x14ac:dyDescent="0.25">
      <c r="B10" t="s">
        <v>94</v>
      </c>
      <c r="C10" s="28"/>
      <c r="D10" s="29">
        <f>+'Budget vs actual'!F17</f>
        <v>143696.44</v>
      </c>
      <c r="E10" s="29">
        <f>+'[1]Budget vs Actual'!G22</f>
        <v>0</v>
      </c>
      <c r="F10" s="29">
        <f>+'Budget vs actual'!H17</f>
        <v>185727</v>
      </c>
      <c r="G10" s="30">
        <f t="shared" ref="G10:G15" si="0">+D10-F10</f>
        <v>-42030.559999999998</v>
      </c>
    </row>
    <row r="11" spans="1:7" x14ac:dyDescent="0.25">
      <c r="B11" t="s">
        <v>193</v>
      </c>
      <c r="C11" s="28"/>
      <c r="D11" s="29">
        <f>+'Budget vs actual'!F91</f>
        <v>146201.85</v>
      </c>
      <c r="E11" s="29">
        <f>+'[1]Budget vs Actual'!G107</f>
        <v>0</v>
      </c>
      <c r="F11" s="29">
        <f>+'Budget vs actual'!H91</f>
        <v>154284.31</v>
      </c>
      <c r="G11" s="30">
        <f t="shared" si="0"/>
        <v>-8082.4599999999919</v>
      </c>
    </row>
    <row r="12" spans="1:7" x14ac:dyDescent="0.25">
      <c r="B12" t="s">
        <v>194</v>
      </c>
      <c r="C12" s="28"/>
      <c r="D12" s="29">
        <f>+'Budget vs actual'!F92</f>
        <v>-2505.41</v>
      </c>
      <c r="E12" s="29">
        <f>+'[1]Budget vs Actual'!G108</f>
        <v>0</v>
      </c>
      <c r="F12" s="29">
        <f>+'Budget vs actual'!H92</f>
        <v>31442.69</v>
      </c>
      <c r="G12" s="30">
        <f t="shared" si="0"/>
        <v>-33948.1</v>
      </c>
    </row>
    <row r="13" spans="1:7" x14ac:dyDescent="0.25">
      <c r="A13" s="31" t="s">
        <v>195</v>
      </c>
      <c r="B13" t="s">
        <v>196</v>
      </c>
      <c r="D13" s="29">
        <f>+'Budget vs actual'!F11</f>
        <v>75756.58</v>
      </c>
      <c r="E13" s="29">
        <f>+'[1]Budget vs Actual'!G10+'[1]Budget vs Actual'!G15</f>
        <v>0</v>
      </c>
      <c r="F13" s="29">
        <f>+'Budget vs actual'!H11</f>
        <v>107727</v>
      </c>
      <c r="G13" s="30">
        <f t="shared" si="0"/>
        <v>-31970.42</v>
      </c>
    </row>
    <row r="14" spans="1:7" x14ac:dyDescent="0.25">
      <c r="A14" s="32" t="s">
        <v>197</v>
      </c>
      <c r="B14" t="s">
        <v>198</v>
      </c>
      <c r="D14" s="29">
        <f>+'Budget vs actual'!F16</f>
        <v>67932.17</v>
      </c>
      <c r="E14" s="29">
        <f>+'[1]Budget vs Actual'!G21</f>
        <v>0</v>
      </c>
      <c r="F14" s="29">
        <f>+'Budget vs actual'!H16</f>
        <v>78000</v>
      </c>
      <c r="G14" s="30">
        <f t="shared" si="0"/>
        <v>-10067.830000000002</v>
      </c>
    </row>
    <row r="15" spans="1:7" x14ac:dyDescent="0.25">
      <c r="A15" s="32" t="s">
        <v>197</v>
      </c>
      <c r="B15" t="s">
        <v>199</v>
      </c>
      <c r="D15" s="29">
        <f>+'Budget vs actual'!F94</f>
        <v>22493.660000000003</v>
      </c>
      <c r="E15" s="29"/>
      <c r="F15" s="29">
        <f>+'Budget vs actual'!H94</f>
        <v>29629.320000000003</v>
      </c>
      <c r="G15" s="30">
        <f t="shared" si="0"/>
        <v>-7135.66</v>
      </c>
    </row>
    <row r="16" spans="1:7" ht="15" customHeight="1" x14ac:dyDescent="0.25"/>
    <row r="17" spans="1:7" x14ac:dyDescent="0.25">
      <c r="A17" s="31" t="s">
        <v>195</v>
      </c>
      <c r="B17" s="33" t="s">
        <v>210</v>
      </c>
      <c r="C17" s="34"/>
      <c r="D17" s="34"/>
      <c r="E17" s="34"/>
      <c r="F17" s="34"/>
      <c r="G17" s="34"/>
    </row>
    <row r="18" spans="1:7" x14ac:dyDescent="0.25">
      <c r="A18" s="32" t="s">
        <v>197</v>
      </c>
      <c r="B18" s="33" t="s">
        <v>211</v>
      </c>
      <c r="C18" s="34"/>
      <c r="D18" s="34"/>
      <c r="E18" s="34"/>
      <c r="F18" s="34"/>
      <c r="G18" s="34"/>
    </row>
    <row r="19" spans="1:7" x14ac:dyDescent="0.25">
      <c r="A19" s="32" t="s">
        <v>200</v>
      </c>
      <c r="B19" s="33" t="s">
        <v>213</v>
      </c>
      <c r="C19" s="34"/>
      <c r="D19" s="34"/>
      <c r="E19" s="34"/>
      <c r="F19" s="34"/>
      <c r="G19" s="34"/>
    </row>
    <row r="20" spans="1:7" x14ac:dyDescent="0.25">
      <c r="A20" s="43" t="s">
        <v>214</v>
      </c>
      <c r="B20" s="33" t="s">
        <v>220</v>
      </c>
      <c r="C20" s="34"/>
      <c r="D20" s="34"/>
      <c r="E20" s="34"/>
      <c r="F20" s="34"/>
      <c r="G20" s="34"/>
    </row>
    <row r="21" spans="1:7" x14ac:dyDescent="0.25">
      <c r="A21" s="35" t="s">
        <v>201</v>
      </c>
      <c r="B21" s="33" t="s">
        <v>212</v>
      </c>
    </row>
    <row r="22" spans="1:7" x14ac:dyDescent="0.25">
      <c r="A22" s="31"/>
      <c r="B22" s="33"/>
      <c r="C22" s="34"/>
      <c r="D22" s="34"/>
      <c r="E22" s="34"/>
      <c r="F22" s="34"/>
      <c r="G22" s="34"/>
    </row>
    <row r="23" spans="1:7" x14ac:dyDescent="0.25">
      <c r="A23" s="22"/>
      <c r="B23" s="22"/>
      <c r="C23" s="22"/>
      <c r="D23" s="23"/>
      <c r="E23" s="23"/>
      <c r="F23" s="23"/>
      <c r="G23" s="24"/>
    </row>
    <row r="24" spans="1:7" ht="30" x14ac:dyDescent="0.25">
      <c r="B24" s="25" t="s">
        <v>202</v>
      </c>
      <c r="C24" s="26"/>
      <c r="D24" s="27" t="s">
        <v>190</v>
      </c>
      <c r="E24" s="27"/>
      <c r="F24" s="27" t="s">
        <v>203</v>
      </c>
      <c r="G24" s="27" t="s">
        <v>192</v>
      </c>
    </row>
    <row r="25" spans="1:7" x14ac:dyDescent="0.25">
      <c r="B25" t="s">
        <v>94</v>
      </c>
      <c r="C25" s="28"/>
      <c r="D25" s="29">
        <f t="shared" ref="D25:D30" si="1">+D10</f>
        <v>143696.44</v>
      </c>
      <c r="E25" s="29"/>
      <c r="F25" s="29">
        <f>+Monthly!$G$7</f>
        <v>174992.63</v>
      </c>
      <c r="G25" s="30">
        <f>+D25-F25</f>
        <v>-31296.190000000002</v>
      </c>
    </row>
    <row r="26" spans="1:7" x14ac:dyDescent="0.25">
      <c r="B26" t="s">
        <v>193</v>
      </c>
      <c r="C26" s="28"/>
      <c r="D26" s="29">
        <f t="shared" si="1"/>
        <v>146201.85</v>
      </c>
      <c r="E26" s="29"/>
      <c r="F26" s="29">
        <f>+Monthly!$G$17</f>
        <v>134155.23000000001</v>
      </c>
      <c r="G26" s="30">
        <f t="shared" ref="G26:G30" si="2">+D26-F26</f>
        <v>12046.619999999995</v>
      </c>
    </row>
    <row r="27" spans="1:7" x14ac:dyDescent="0.25">
      <c r="B27" t="s">
        <v>194</v>
      </c>
      <c r="C27" s="28"/>
      <c r="D27" s="29">
        <f t="shared" si="1"/>
        <v>-2505.41</v>
      </c>
      <c r="E27" s="29"/>
      <c r="F27" s="29">
        <f>+Monthly!$G$18</f>
        <v>40837.4</v>
      </c>
      <c r="G27" s="30">
        <f t="shared" si="2"/>
        <v>-43342.81</v>
      </c>
    </row>
    <row r="28" spans="1:7" x14ac:dyDescent="0.25">
      <c r="A28" s="31" t="s">
        <v>195</v>
      </c>
      <c r="B28" t="s">
        <v>196</v>
      </c>
      <c r="D28" s="29">
        <f t="shared" si="1"/>
        <v>75756.58</v>
      </c>
      <c r="E28" s="29"/>
      <c r="F28" s="29">
        <f>+Monthly!$G$4</f>
        <v>105064.38</v>
      </c>
      <c r="G28" s="30">
        <f t="shared" si="2"/>
        <v>-29307.800000000003</v>
      </c>
    </row>
    <row r="29" spans="1:7" x14ac:dyDescent="0.25">
      <c r="A29" s="32" t="s">
        <v>197</v>
      </c>
      <c r="B29" t="s">
        <v>198</v>
      </c>
      <c r="D29" s="29">
        <f t="shared" si="1"/>
        <v>67932.17</v>
      </c>
      <c r="E29" s="29"/>
      <c r="F29" s="29">
        <f>+Monthly!$G$6</f>
        <v>69920.570000000007</v>
      </c>
      <c r="G29" s="30">
        <f t="shared" si="2"/>
        <v>-1988.4000000000087</v>
      </c>
    </row>
    <row r="30" spans="1:7" x14ac:dyDescent="0.25">
      <c r="A30" s="32" t="s">
        <v>197</v>
      </c>
      <c r="B30" t="s">
        <v>204</v>
      </c>
      <c r="D30" s="29">
        <f t="shared" si="1"/>
        <v>22493.660000000003</v>
      </c>
      <c r="E30" s="29"/>
      <c r="F30" s="29">
        <f>+Monthly!$G$20</f>
        <v>30400.140000000003</v>
      </c>
      <c r="G30" s="30">
        <f t="shared" si="2"/>
        <v>-7906.48</v>
      </c>
    </row>
    <row r="31" spans="1:7" ht="6.75" customHeight="1" x14ac:dyDescent="0.25"/>
    <row r="32" spans="1:7" x14ac:dyDescent="0.25">
      <c r="A32" s="36" t="s">
        <v>195</v>
      </c>
      <c r="B32" s="46" t="s">
        <v>222</v>
      </c>
      <c r="C32" s="46"/>
      <c r="D32" s="46"/>
      <c r="E32" s="46"/>
      <c r="F32" s="46"/>
      <c r="G32" s="46"/>
    </row>
    <row r="33" spans="1:8" x14ac:dyDescent="0.25">
      <c r="A33" s="32" t="s">
        <v>197</v>
      </c>
      <c r="B33" s="37" t="s">
        <v>223</v>
      </c>
      <c r="C33" s="34"/>
      <c r="D33" s="34"/>
      <c r="E33" s="34"/>
      <c r="F33" s="34"/>
      <c r="G33" s="34"/>
    </row>
    <row r="34" spans="1:8" x14ac:dyDescent="0.25">
      <c r="A34" s="32" t="s">
        <v>200</v>
      </c>
      <c r="B34" s="33" t="s">
        <v>217</v>
      </c>
    </row>
    <row r="35" spans="1:8" x14ac:dyDescent="0.25">
      <c r="A35" s="31"/>
      <c r="B35" s="33"/>
    </row>
    <row r="36" spans="1:8" x14ac:dyDescent="0.25">
      <c r="A36" s="22"/>
      <c r="B36" s="22"/>
      <c r="C36" s="22"/>
      <c r="D36" s="23"/>
      <c r="E36" s="23"/>
      <c r="F36" s="23"/>
      <c r="G36" s="24"/>
    </row>
    <row r="37" spans="1:8" ht="30" x14ac:dyDescent="0.25">
      <c r="A37" s="38"/>
      <c r="B37" s="39" t="s">
        <v>206</v>
      </c>
      <c r="C37" s="40"/>
      <c r="D37" s="41" t="s">
        <v>207</v>
      </c>
      <c r="E37" s="41"/>
      <c r="F37" s="42" t="s">
        <v>208</v>
      </c>
      <c r="G37" s="42" t="s">
        <v>192</v>
      </c>
    </row>
    <row r="38" spans="1:8" x14ac:dyDescent="0.25">
      <c r="B38" t="s">
        <v>94</v>
      </c>
      <c r="C38" s="38"/>
      <c r="D38" s="29">
        <f>+YTD!E7</f>
        <v>312547.15999999997</v>
      </c>
      <c r="E38" s="29"/>
      <c r="F38" s="29">
        <f>+YTD!G7</f>
        <v>324909.82</v>
      </c>
      <c r="G38" s="30">
        <f t="shared" ref="G38:G43" si="3">+D38-F38</f>
        <v>-12362.660000000033</v>
      </c>
    </row>
    <row r="39" spans="1:8" x14ac:dyDescent="0.25">
      <c r="B39" t="s">
        <v>193</v>
      </c>
      <c r="C39" s="38"/>
      <c r="D39" s="29">
        <f>+YTD!E17</f>
        <v>307778.90000000002</v>
      </c>
      <c r="E39" s="29"/>
      <c r="F39" s="29">
        <f>+YTD!G17</f>
        <v>264194.07</v>
      </c>
      <c r="G39" s="30">
        <f t="shared" si="3"/>
        <v>43584.830000000016</v>
      </c>
    </row>
    <row r="40" spans="1:8" x14ac:dyDescent="0.25">
      <c r="B40" s="38" t="s">
        <v>209</v>
      </c>
      <c r="C40" s="38"/>
      <c r="D40" s="29">
        <f>+YTD!E18</f>
        <v>4768.26</v>
      </c>
      <c r="E40" s="29"/>
      <c r="F40" s="29">
        <f>+YTD!G18</f>
        <v>60715.75</v>
      </c>
      <c r="G40" s="30">
        <f t="shared" si="3"/>
        <v>-55947.49</v>
      </c>
    </row>
    <row r="41" spans="1:8" x14ac:dyDescent="0.25">
      <c r="A41" s="36" t="s">
        <v>195</v>
      </c>
      <c r="B41" s="38" t="s">
        <v>196</v>
      </c>
      <c r="C41" s="38"/>
      <c r="D41" s="29">
        <f>+YTD!E4</f>
        <v>162059.60999999999</v>
      </c>
      <c r="E41" s="29"/>
      <c r="F41" s="29">
        <f>+YTD!G4</f>
        <v>193088.44</v>
      </c>
      <c r="G41" s="30">
        <f t="shared" si="3"/>
        <v>-31028.830000000016</v>
      </c>
    </row>
    <row r="42" spans="1:8" x14ac:dyDescent="0.25">
      <c r="A42" s="32" t="s">
        <v>197</v>
      </c>
      <c r="B42" s="38" t="s">
        <v>198</v>
      </c>
      <c r="C42" s="38"/>
      <c r="D42" s="29">
        <f>+YTD!E6</f>
        <v>150472.17000000001</v>
      </c>
      <c r="E42" s="29"/>
      <c r="F42" s="29">
        <f>+YTD!G6</f>
        <v>131220.09</v>
      </c>
      <c r="G42" s="30">
        <f t="shared" si="3"/>
        <v>19252.080000000016</v>
      </c>
    </row>
    <row r="43" spans="1:8" x14ac:dyDescent="0.25">
      <c r="A43" s="32" t="s">
        <v>197</v>
      </c>
      <c r="B43" s="38" t="s">
        <v>199</v>
      </c>
      <c r="C43" s="38"/>
      <c r="D43" s="29">
        <f>+YTD!E20</f>
        <v>48738.860000000015</v>
      </c>
      <c r="E43" s="29"/>
      <c r="F43" s="29">
        <f>+YTD!G20</f>
        <v>53793.729999999996</v>
      </c>
      <c r="G43" s="30">
        <f t="shared" si="3"/>
        <v>-5054.8699999999808</v>
      </c>
      <c r="H43" s="30"/>
    </row>
    <row r="44" spans="1:8" ht="8.25" customHeight="1" x14ac:dyDescent="0.25">
      <c r="A44" s="32"/>
      <c r="B44" s="38"/>
      <c r="C44" s="38"/>
      <c r="D44" s="29"/>
      <c r="E44" s="29"/>
      <c r="F44" s="29"/>
      <c r="G44" s="30"/>
    </row>
    <row r="45" spans="1:8" x14ac:dyDescent="0.25">
      <c r="A45" s="36" t="s">
        <v>195</v>
      </c>
      <c r="B45" s="46" t="s">
        <v>215</v>
      </c>
      <c r="C45" s="46"/>
      <c r="D45" s="46"/>
      <c r="E45" s="46"/>
      <c r="F45" s="46"/>
      <c r="G45" s="46"/>
    </row>
    <row r="46" spans="1:8" x14ac:dyDescent="0.25">
      <c r="A46" s="32" t="s">
        <v>197</v>
      </c>
      <c r="B46" s="37" t="s">
        <v>216</v>
      </c>
      <c r="C46" s="34"/>
      <c r="D46" s="34"/>
      <c r="E46" s="34"/>
      <c r="F46" s="34"/>
      <c r="G46" s="34"/>
    </row>
    <row r="47" spans="1:8" x14ac:dyDescent="0.25">
      <c r="A47" s="32" t="s">
        <v>200</v>
      </c>
      <c r="B47" s="33" t="s">
        <v>205</v>
      </c>
    </row>
    <row r="48" spans="1:8" x14ac:dyDescent="0.25">
      <c r="A48" s="43" t="s">
        <v>214</v>
      </c>
      <c r="B48" s="33" t="s">
        <v>219</v>
      </c>
    </row>
    <row r="49" spans="1:2" ht="16.5" customHeight="1" x14ac:dyDescent="0.25">
      <c r="A49" s="35" t="s">
        <v>201</v>
      </c>
      <c r="B49" s="33" t="s">
        <v>218</v>
      </c>
    </row>
    <row r="50" spans="1:2" x14ac:dyDescent="0.25">
      <c r="A50" s="35"/>
      <c r="B50" s="35"/>
    </row>
    <row r="51" spans="1:2" x14ac:dyDescent="0.25">
      <c r="A51" s="44"/>
      <c r="B51" s="33"/>
    </row>
    <row r="52" spans="1:2" x14ac:dyDescent="0.25">
      <c r="A52" s="31"/>
      <c r="B52" s="33"/>
    </row>
    <row r="53" spans="1:2" x14ac:dyDescent="0.25">
      <c r="A53" s="45"/>
      <c r="B53" s="33"/>
    </row>
  </sheetData>
  <mergeCells count="2">
    <mergeCell ref="B32:G32"/>
    <mergeCell ref="B45:G45"/>
  </mergeCells>
  <pageMargins left="0.7" right="0.7" top="0.33" bottom="0.3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6" customWidth="1"/>
    <col min="5" max="5" width="32.140625" style="16" customWidth="1"/>
    <col min="6" max="6" width="10.5703125" style="17" bestFit="1" customWidth="1"/>
    <col min="7" max="7" width="2.28515625" style="17" customWidth="1"/>
    <col min="8" max="8" width="10.5703125" style="17" bestFit="1" customWidth="1"/>
    <col min="9" max="9" width="2.28515625" style="17" customWidth="1"/>
    <col min="10" max="10" width="9.28515625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 t="s">
        <v>3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4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5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6</v>
      </c>
      <c r="E6" s="1"/>
      <c r="F6" s="6">
        <v>563349.14</v>
      </c>
      <c r="G6" s="5"/>
      <c r="H6" s="6">
        <v>742590.19</v>
      </c>
      <c r="I6" s="5"/>
      <c r="J6" s="6">
        <f>ROUND((F6-H6),5)</f>
        <v>-179241.05</v>
      </c>
    </row>
    <row r="7" spans="1:10" x14ac:dyDescent="0.25">
      <c r="A7" s="1"/>
      <c r="B7" s="1"/>
      <c r="C7" s="1" t="s">
        <v>7</v>
      </c>
      <c r="D7" s="1"/>
      <c r="E7" s="1"/>
      <c r="F7" s="4">
        <f>ROUND(SUM(F5:F6),5)</f>
        <v>563349.14</v>
      </c>
      <c r="G7" s="5"/>
      <c r="H7" s="4">
        <f>ROUND(SUM(H5:H6),5)</f>
        <v>742590.19</v>
      </c>
      <c r="I7" s="5"/>
      <c r="J7" s="4">
        <f>ROUND((F7-H7),5)</f>
        <v>-179241.05</v>
      </c>
    </row>
    <row r="8" spans="1:10" x14ac:dyDescent="0.25">
      <c r="A8" s="1"/>
      <c r="B8" s="1"/>
      <c r="C8" s="1" t="s">
        <v>8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</v>
      </c>
      <c r="E9" s="1"/>
      <c r="F9" s="6">
        <v>212424.88</v>
      </c>
      <c r="G9" s="5"/>
      <c r="H9" s="6">
        <v>333868.96000000002</v>
      </c>
      <c r="I9" s="5"/>
      <c r="J9" s="6">
        <f>ROUND((F9-H9),5)</f>
        <v>-121444.08</v>
      </c>
    </row>
    <row r="10" spans="1:10" x14ac:dyDescent="0.25">
      <c r="A10" s="1"/>
      <c r="B10" s="1"/>
      <c r="C10" s="1" t="s">
        <v>10</v>
      </c>
      <c r="D10" s="1"/>
      <c r="E10" s="1"/>
      <c r="F10" s="4">
        <f>ROUND(SUM(F8:F9),5)</f>
        <v>212424.88</v>
      </c>
      <c r="G10" s="5"/>
      <c r="H10" s="4">
        <f>ROUND(SUM(H8:H9),5)</f>
        <v>333868.96000000002</v>
      </c>
      <c r="I10" s="5"/>
      <c r="J10" s="4">
        <f>ROUND((F10-H10),5)</f>
        <v>-121444.08</v>
      </c>
    </row>
    <row r="11" spans="1:10" x14ac:dyDescent="0.25">
      <c r="A11" s="1"/>
      <c r="B11" s="1"/>
      <c r="C11" s="1" t="s">
        <v>11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12</v>
      </c>
      <c r="E12" s="1"/>
      <c r="F12" s="4">
        <v>477743.21</v>
      </c>
      <c r="G12" s="5"/>
      <c r="H12" s="4">
        <v>138195.88</v>
      </c>
      <c r="I12" s="5"/>
      <c r="J12" s="4">
        <f t="shared" ref="J12:J21" si="0">ROUND((F12-H12),5)</f>
        <v>339547.33</v>
      </c>
    </row>
    <row r="13" spans="1:10" x14ac:dyDescent="0.25">
      <c r="A13" s="1"/>
      <c r="B13" s="1"/>
      <c r="C13" s="1"/>
      <c r="D13" s="1" t="s">
        <v>13</v>
      </c>
      <c r="E13" s="1"/>
      <c r="F13" s="4">
        <v>41301.03</v>
      </c>
      <c r="G13" s="5"/>
      <c r="H13" s="4">
        <v>31076.76</v>
      </c>
      <c r="I13" s="5"/>
      <c r="J13" s="4">
        <f t="shared" si="0"/>
        <v>10224.27</v>
      </c>
    </row>
    <row r="14" spans="1:10" x14ac:dyDescent="0.25">
      <c r="A14" s="1"/>
      <c r="B14" s="1"/>
      <c r="C14" s="1"/>
      <c r="D14" s="1" t="s">
        <v>14</v>
      </c>
      <c r="E14" s="1"/>
      <c r="F14" s="4">
        <v>99188.33</v>
      </c>
      <c r="G14" s="5"/>
      <c r="H14" s="4">
        <v>99188.33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15</v>
      </c>
      <c r="E15" s="1"/>
      <c r="F15" s="4">
        <v>-99188.33</v>
      </c>
      <c r="G15" s="5"/>
      <c r="H15" s="4">
        <v>-99188.33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16</v>
      </c>
      <c r="E16" s="1"/>
      <c r="F16" s="4">
        <v>144890.66</v>
      </c>
      <c r="G16" s="5"/>
      <c r="H16" s="4">
        <v>144890.66</v>
      </c>
      <c r="I16" s="5"/>
      <c r="J16" s="4">
        <f t="shared" si="0"/>
        <v>0</v>
      </c>
    </row>
    <row r="17" spans="1:10" x14ac:dyDescent="0.25">
      <c r="A17" s="1"/>
      <c r="B17" s="1"/>
      <c r="C17" s="1"/>
      <c r="D17" s="1" t="s">
        <v>17</v>
      </c>
      <c r="E17" s="1"/>
      <c r="F17" s="4">
        <v>64729.47</v>
      </c>
      <c r="G17" s="5"/>
      <c r="H17" s="4">
        <v>36086.78</v>
      </c>
      <c r="I17" s="5"/>
      <c r="J17" s="4">
        <f t="shared" si="0"/>
        <v>28642.69</v>
      </c>
    </row>
    <row r="18" spans="1:10" x14ac:dyDescent="0.25">
      <c r="A18" s="1"/>
      <c r="B18" s="1"/>
      <c r="C18" s="1"/>
      <c r="D18" s="1" t="s">
        <v>18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ht="15.75" thickBot="1" x14ac:dyDescent="0.3">
      <c r="A19" s="1"/>
      <c r="B19" s="1"/>
      <c r="C19" s="1"/>
      <c r="D19" s="1" t="s">
        <v>19</v>
      </c>
      <c r="E19" s="1"/>
      <c r="F19" s="7">
        <v>397345.32</v>
      </c>
      <c r="G19" s="5"/>
      <c r="H19" s="7">
        <v>266331.03999999998</v>
      </c>
      <c r="I19" s="5"/>
      <c r="J19" s="7">
        <f t="shared" si="0"/>
        <v>131014.28</v>
      </c>
    </row>
    <row r="20" spans="1:10" ht="15.75" thickBot="1" x14ac:dyDescent="0.3">
      <c r="A20" s="1"/>
      <c r="B20" s="1"/>
      <c r="C20" s="1" t="s">
        <v>20</v>
      </c>
      <c r="D20" s="1"/>
      <c r="E20" s="1"/>
      <c r="F20" s="8">
        <f>ROUND(SUM(F11:F19),5)</f>
        <v>1059254.95</v>
      </c>
      <c r="G20" s="5"/>
      <c r="H20" s="8">
        <f>ROUND(SUM(H11:H19),5)</f>
        <v>549826.38</v>
      </c>
      <c r="I20" s="5"/>
      <c r="J20" s="8">
        <f t="shared" si="0"/>
        <v>509428.57</v>
      </c>
    </row>
    <row r="21" spans="1:10" x14ac:dyDescent="0.25">
      <c r="A21" s="1"/>
      <c r="B21" s="1" t="s">
        <v>21</v>
      </c>
      <c r="C21" s="1"/>
      <c r="D21" s="1"/>
      <c r="E21" s="1"/>
      <c r="F21" s="4">
        <f>ROUND(F4+F7+F10+F20,5)</f>
        <v>1835028.97</v>
      </c>
      <c r="G21" s="5"/>
      <c r="H21" s="4">
        <f>ROUND(H4+H7+H10+H20,5)</f>
        <v>1626285.53</v>
      </c>
      <c r="I21" s="5"/>
      <c r="J21" s="4">
        <f t="shared" si="0"/>
        <v>208743.44</v>
      </c>
    </row>
    <row r="22" spans="1:10" x14ac:dyDescent="0.25">
      <c r="A22" s="1"/>
      <c r="B22" s="1" t="s">
        <v>22</v>
      </c>
      <c r="C22" s="1"/>
      <c r="D22" s="1"/>
      <c r="E22" s="1"/>
      <c r="F22" s="4"/>
      <c r="G22" s="5"/>
      <c r="H22" s="4"/>
      <c r="I22" s="5"/>
      <c r="J22" s="4"/>
    </row>
    <row r="23" spans="1:10" x14ac:dyDescent="0.25">
      <c r="A23" s="1"/>
      <c r="B23" s="1"/>
      <c r="C23" s="1" t="s">
        <v>23</v>
      </c>
      <c r="D23" s="1"/>
      <c r="E23" s="1"/>
      <c r="F23" s="4">
        <v>643051.72</v>
      </c>
      <c r="G23" s="5"/>
      <c r="H23" s="4">
        <v>643051.72</v>
      </c>
      <c r="I23" s="5"/>
      <c r="J23" s="4">
        <f t="shared" ref="J23:J32" si="1">ROUND((F23-H23),5)</f>
        <v>0</v>
      </c>
    </row>
    <row r="24" spans="1:10" x14ac:dyDescent="0.25">
      <c r="A24" s="1"/>
      <c r="B24" s="1"/>
      <c r="C24" s="1" t="s">
        <v>24</v>
      </c>
      <c r="D24" s="1"/>
      <c r="E24" s="1"/>
      <c r="F24" s="4">
        <v>942447.83</v>
      </c>
      <c r="G24" s="5"/>
      <c r="H24" s="4">
        <v>888179.98</v>
      </c>
      <c r="I24" s="5"/>
      <c r="J24" s="4">
        <f t="shared" si="1"/>
        <v>54267.85</v>
      </c>
    </row>
    <row r="25" spans="1:10" x14ac:dyDescent="0.25">
      <c r="A25" s="1"/>
      <c r="B25" s="1"/>
      <c r="C25" s="1" t="s">
        <v>25</v>
      </c>
      <c r="D25" s="1"/>
      <c r="E25" s="1"/>
      <c r="F25" s="4">
        <v>38957.440000000002</v>
      </c>
      <c r="G25" s="5"/>
      <c r="H25" s="4">
        <v>37501.83</v>
      </c>
      <c r="I25" s="5"/>
      <c r="J25" s="4">
        <f t="shared" si="1"/>
        <v>1455.61</v>
      </c>
    </row>
    <row r="26" spans="1:10" x14ac:dyDescent="0.25">
      <c r="A26" s="1"/>
      <c r="B26" s="1"/>
      <c r="C26" s="1" t="s">
        <v>26</v>
      </c>
      <c r="D26" s="1"/>
      <c r="E26" s="1"/>
      <c r="F26" s="4">
        <v>37215.47</v>
      </c>
      <c r="G26" s="5"/>
      <c r="H26" s="4">
        <v>36165.49</v>
      </c>
      <c r="I26" s="5"/>
      <c r="J26" s="4">
        <f t="shared" si="1"/>
        <v>1049.98</v>
      </c>
    </row>
    <row r="27" spans="1:10" x14ac:dyDescent="0.25">
      <c r="A27" s="1"/>
      <c r="B27" s="1"/>
      <c r="C27" s="1" t="s">
        <v>27</v>
      </c>
      <c r="D27" s="1"/>
      <c r="E27" s="1"/>
      <c r="F27" s="4">
        <v>25789.65</v>
      </c>
      <c r="G27" s="5"/>
      <c r="H27" s="4">
        <v>25789.65</v>
      </c>
      <c r="I27" s="5"/>
      <c r="J27" s="4">
        <f t="shared" si="1"/>
        <v>0</v>
      </c>
    </row>
    <row r="28" spans="1:10" x14ac:dyDescent="0.25">
      <c r="A28" s="1"/>
      <c r="B28" s="1"/>
      <c r="C28" s="1" t="s">
        <v>28</v>
      </c>
      <c r="D28" s="1"/>
      <c r="E28" s="1"/>
      <c r="F28" s="4">
        <v>137248.95000000001</v>
      </c>
      <c r="G28" s="5"/>
      <c r="H28" s="4">
        <v>137248.95000000001</v>
      </c>
      <c r="I28" s="5"/>
      <c r="J28" s="4">
        <f t="shared" si="1"/>
        <v>0</v>
      </c>
    </row>
    <row r="29" spans="1:10" x14ac:dyDescent="0.25">
      <c r="A29" s="1"/>
      <c r="B29" s="1"/>
      <c r="C29" s="1" t="s">
        <v>29</v>
      </c>
      <c r="D29" s="1"/>
      <c r="E29" s="1"/>
      <c r="F29" s="4">
        <v>449141.24</v>
      </c>
      <c r="G29" s="5"/>
      <c r="H29" s="4">
        <v>453000</v>
      </c>
      <c r="I29" s="5"/>
      <c r="J29" s="4">
        <f t="shared" si="1"/>
        <v>-3858.76</v>
      </c>
    </row>
    <row r="30" spans="1:10" x14ac:dyDescent="0.25">
      <c r="A30" s="1"/>
      <c r="B30" s="1"/>
      <c r="C30" s="1" t="s">
        <v>30</v>
      </c>
      <c r="D30" s="1"/>
      <c r="E30" s="1"/>
      <c r="F30" s="4">
        <v>114093.66</v>
      </c>
      <c r="G30" s="5"/>
      <c r="H30" s="4">
        <v>114093.66</v>
      </c>
      <c r="I30" s="5"/>
      <c r="J30" s="4">
        <f t="shared" si="1"/>
        <v>0</v>
      </c>
    </row>
    <row r="31" spans="1:10" ht="15.75" thickBot="1" x14ac:dyDescent="0.3">
      <c r="A31" s="1"/>
      <c r="B31" s="1"/>
      <c r="C31" s="1" t="s">
        <v>31</v>
      </c>
      <c r="D31" s="1"/>
      <c r="E31" s="1"/>
      <c r="F31" s="6">
        <v>-796612.94</v>
      </c>
      <c r="G31" s="5"/>
      <c r="H31" s="6">
        <v>-796612.94</v>
      </c>
      <c r="I31" s="5"/>
      <c r="J31" s="6">
        <f t="shared" si="1"/>
        <v>0</v>
      </c>
    </row>
    <row r="32" spans="1:10" x14ac:dyDescent="0.25">
      <c r="A32" s="1"/>
      <c r="B32" s="1" t="s">
        <v>32</v>
      </c>
      <c r="C32" s="1"/>
      <c r="D32" s="1"/>
      <c r="E32" s="1"/>
      <c r="F32" s="4">
        <f>ROUND(SUM(F22:F31),5)</f>
        <v>1591333.02</v>
      </c>
      <c r="G32" s="5"/>
      <c r="H32" s="4">
        <f>ROUND(SUM(H22:H31),5)</f>
        <v>1538418.34</v>
      </c>
      <c r="I32" s="5"/>
      <c r="J32" s="4">
        <f t="shared" si="1"/>
        <v>52914.68</v>
      </c>
    </row>
    <row r="33" spans="1:10" x14ac:dyDescent="0.25">
      <c r="A33" s="1"/>
      <c r="B33" s="1" t="s">
        <v>33</v>
      </c>
      <c r="C33" s="1"/>
      <c r="D33" s="1"/>
      <c r="E33" s="1"/>
      <c r="F33" s="4"/>
      <c r="G33" s="5"/>
      <c r="H33" s="4"/>
      <c r="I33" s="5"/>
      <c r="J33" s="4"/>
    </row>
    <row r="34" spans="1:10" x14ac:dyDescent="0.25">
      <c r="A34" s="1"/>
      <c r="B34" s="1"/>
      <c r="C34" s="1" t="s">
        <v>34</v>
      </c>
      <c r="D34" s="1"/>
      <c r="E34" s="1"/>
      <c r="F34" s="4">
        <v>2017074.35</v>
      </c>
      <c r="G34" s="5"/>
      <c r="H34" s="4">
        <v>2225740</v>
      </c>
      <c r="I34" s="5"/>
      <c r="J34" s="4">
        <f>ROUND((F34-H34),5)</f>
        <v>-208665.65</v>
      </c>
    </row>
    <row r="35" spans="1:10" x14ac:dyDescent="0.25">
      <c r="A35" s="1"/>
      <c r="B35" s="1"/>
      <c r="C35" s="1" t="s">
        <v>35</v>
      </c>
      <c r="D35" s="1"/>
      <c r="E35" s="1"/>
      <c r="F35" s="4">
        <v>-1212506</v>
      </c>
      <c r="G35" s="5"/>
      <c r="H35" s="4">
        <v>-1212506</v>
      </c>
      <c r="I35" s="5"/>
      <c r="J35" s="4">
        <f>ROUND((F35-H35),5)</f>
        <v>0</v>
      </c>
    </row>
    <row r="36" spans="1:10" ht="15.75" thickBot="1" x14ac:dyDescent="0.3">
      <c r="A36" s="1"/>
      <c r="B36" s="1"/>
      <c r="C36" s="1" t="s">
        <v>36</v>
      </c>
      <c r="D36" s="1"/>
      <c r="E36" s="1"/>
      <c r="F36" s="7">
        <v>-144890.66</v>
      </c>
      <c r="G36" s="5"/>
      <c r="H36" s="7">
        <v>-144890.66</v>
      </c>
      <c r="I36" s="5"/>
      <c r="J36" s="7">
        <f>ROUND((F36-H36),5)</f>
        <v>0</v>
      </c>
    </row>
    <row r="37" spans="1:10" ht="15.75" thickBot="1" x14ac:dyDescent="0.3">
      <c r="A37" s="1"/>
      <c r="B37" s="1" t="s">
        <v>37</v>
      </c>
      <c r="C37" s="1"/>
      <c r="D37" s="1"/>
      <c r="E37" s="1"/>
      <c r="F37" s="9">
        <f>ROUND(SUM(F33:F36),5)</f>
        <v>659677.68999999994</v>
      </c>
      <c r="G37" s="5"/>
      <c r="H37" s="9">
        <f>ROUND(SUM(H33:H36),5)</f>
        <v>868343.34</v>
      </c>
      <c r="I37" s="5"/>
      <c r="J37" s="9">
        <f>ROUND((F37-H37),5)</f>
        <v>-208665.65</v>
      </c>
    </row>
    <row r="38" spans="1:10" s="11" customFormat="1" ht="12" thickBot="1" x14ac:dyDescent="0.25">
      <c r="A38" s="1" t="s">
        <v>38</v>
      </c>
      <c r="B38" s="1"/>
      <c r="C38" s="1"/>
      <c r="D38" s="1"/>
      <c r="E38" s="1"/>
      <c r="F38" s="10">
        <f>ROUND(F3+F21+F32+F37,5)</f>
        <v>4086039.68</v>
      </c>
      <c r="G38" s="1"/>
      <c r="H38" s="10">
        <f>ROUND(H3+H21+H32+H37,5)</f>
        <v>4033047.21</v>
      </c>
      <c r="I38" s="1"/>
      <c r="J38" s="10">
        <f>ROUND((F38-H38),5)</f>
        <v>52992.47</v>
      </c>
    </row>
    <row r="39" spans="1:10" ht="15.75" thickTop="1" x14ac:dyDescent="0.25">
      <c r="A39" s="1" t="s">
        <v>39</v>
      </c>
      <c r="B39" s="1"/>
      <c r="C39" s="1"/>
      <c r="D39" s="1"/>
      <c r="E39" s="1"/>
      <c r="F39" s="4"/>
      <c r="G39" s="5"/>
      <c r="H39" s="4"/>
      <c r="I39" s="5"/>
      <c r="J39" s="4"/>
    </row>
    <row r="40" spans="1:10" x14ac:dyDescent="0.25">
      <c r="A40" s="1"/>
      <c r="B40" s="1" t="s">
        <v>40</v>
      </c>
      <c r="C40" s="1"/>
      <c r="D40" s="1"/>
      <c r="E40" s="1"/>
      <c r="F40" s="4"/>
      <c r="G40" s="5"/>
      <c r="H40" s="4"/>
      <c r="I40" s="5"/>
      <c r="J40" s="4"/>
    </row>
    <row r="41" spans="1:10" x14ac:dyDescent="0.25">
      <c r="A41" s="1"/>
      <c r="B41" s="1"/>
      <c r="C41" s="1" t="s">
        <v>41</v>
      </c>
      <c r="D41" s="1"/>
      <c r="E41" s="1"/>
      <c r="F41" s="4"/>
      <c r="G41" s="5"/>
      <c r="H41" s="4"/>
      <c r="I41" s="5"/>
      <c r="J41" s="4"/>
    </row>
    <row r="42" spans="1:10" x14ac:dyDescent="0.25">
      <c r="A42" s="1"/>
      <c r="B42" s="1"/>
      <c r="C42" s="1"/>
      <c r="D42" s="1" t="s">
        <v>42</v>
      </c>
      <c r="E42" s="1"/>
      <c r="F42" s="4"/>
      <c r="G42" s="5"/>
      <c r="H42" s="4"/>
      <c r="I42" s="5"/>
      <c r="J42" s="4"/>
    </row>
    <row r="43" spans="1:10" ht="15.75" thickBot="1" x14ac:dyDescent="0.3">
      <c r="A43" s="1"/>
      <c r="B43" s="1"/>
      <c r="C43" s="1"/>
      <c r="D43" s="1"/>
      <c r="E43" s="1" t="s">
        <v>43</v>
      </c>
      <c r="F43" s="6">
        <v>160337.41</v>
      </c>
      <c r="G43" s="5"/>
      <c r="H43" s="6">
        <v>94165.08</v>
      </c>
      <c r="I43" s="5"/>
      <c r="J43" s="6">
        <f>ROUND((F43-H43),5)</f>
        <v>66172.33</v>
      </c>
    </row>
    <row r="44" spans="1:10" x14ac:dyDescent="0.25">
      <c r="A44" s="1"/>
      <c r="B44" s="1"/>
      <c r="C44" s="1"/>
      <c r="D44" s="1" t="s">
        <v>44</v>
      </c>
      <c r="E44" s="1"/>
      <c r="F44" s="4">
        <f>ROUND(SUM(F42:F43),5)</f>
        <v>160337.41</v>
      </c>
      <c r="G44" s="5"/>
      <c r="H44" s="4">
        <f>ROUND(SUM(H42:H43),5)</f>
        <v>94165.08</v>
      </c>
      <c r="I44" s="5"/>
      <c r="J44" s="4">
        <f>ROUND((F44-H44),5)</f>
        <v>66172.33</v>
      </c>
    </row>
    <row r="45" spans="1:10" x14ac:dyDescent="0.25">
      <c r="A45" s="1"/>
      <c r="B45" s="1"/>
      <c r="C45" s="1"/>
      <c r="D45" s="1" t="s">
        <v>45</v>
      </c>
      <c r="E45" s="1"/>
      <c r="F45" s="4"/>
      <c r="G45" s="5"/>
      <c r="H45" s="4"/>
      <c r="I45" s="5"/>
      <c r="J45" s="4"/>
    </row>
    <row r="46" spans="1:10" x14ac:dyDescent="0.25">
      <c r="A46" s="1"/>
      <c r="B46" s="1"/>
      <c r="C46" s="1"/>
      <c r="D46" s="1"/>
      <c r="E46" s="1" t="s">
        <v>46</v>
      </c>
      <c r="F46" s="4">
        <v>0</v>
      </c>
      <c r="G46" s="5"/>
      <c r="H46" s="4">
        <v>191464.93</v>
      </c>
      <c r="I46" s="5"/>
      <c r="J46" s="4">
        <f t="shared" ref="J46:J55" si="2">ROUND((F46-H46),5)</f>
        <v>-191464.93</v>
      </c>
    </row>
    <row r="47" spans="1:10" x14ac:dyDescent="0.25">
      <c r="A47" s="1"/>
      <c r="B47" s="1"/>
      <c r="C47" s="1"/>
      <c r="D47" s="1"/>
      <c r="E47" s="1" t="s">
        <v>47</v>
      </c>
      <c r="F47" s="4">
        <v>-2046.89</v>
      </c>
      <c r="G47" s="5"/>
      <c r="H47" s="4">
        <v>-6798.76</v>
      </c>
      <c r="I47" s="5"/>
      <c r="J47" s="4">
        <f t="shared" si="2"/>
        <v>4751.87</v>
      </c>
    </row>
    <row r="48" spans="1:10" x14ac:dyDescent="0.25">
      <c r="A48" s="1"/>
      <c r="B48" s="1"/>
      <c r="C48" s="1"/>
      <c r="D48" s="1"/>
      <c r="E48" s="1" t="s">
        <v>48</v>
      </c>
      <c r="F48" s="4">
        <v>18822.919999999998</v>
      </c>
      <c r="G48" s="5"/>
      <c r="H48" s="4">
        <v>18822.919999999998</v>
      </c>
      <c r="I48" s="5"/>
      <c r="J48" s="4">
        <f t="shared" si="2"/>
        <v>0</v>
      </c>
    </row>
    <row r="49" spans="1:10" x14ac:dyDescent="0.25">
      <c r="A49" s="1"/>
      <c r="B49" s="1"/>
      <c r="C49" s="1"/>
      <c r="D49" s="1"/>
      <c r="E49" s="1" t="s">
        <v>49</v>
      </c>
      <c r="F49" s="4">
        <v>23362.560000000001</v>
      </c>
      <c r="G49" s="5"/>
      <c r="H49" s="4">
        <v>23362.560000000001</v>
      </c>
      <c r="I49" s="5"/>
      <c r="J49" s="4">
        <f t="shared" si="2"/>
        <v>0</v>
      </c>
    </row>
    <row r="50" spans="1:10" x14ac:dyDescent="0.25">
      <c r="A50" s="1"/>
      <c r="B50" s="1"/>
      <c r="C50" s="1"/>
      <c r="D50" s="1"/>
      <c r="E50" s="1" t="s">
        <v>50</v>
      </c>
      <c r="F50" s="4">
        <v>25000</v>
      </c>
      <c r="G50" s="5"/>
      <c r="H50" s="4">
        <v>25000</v>
      </c>
      <c r="I50" s="5"/>
      <c r="J50" s="4">
        <f t="shared" si="2"/>
        <v>0</v>
      </c>
    </row>
    <row r="51" spans="1:10" x14ac:dyDescent="0.25">
      <c r="A51" s="1"/>
      <c r="B51" s="1"/>
      <c r="C51" s="1"/>
      <c r="D51" s="1"/>
      <c r="E51" s="1" t="s">
        <v>51</v>
      </c>
      <c r="F51" s="4">
        <v>326721</v>
      </c>
      <c r="G51" s="5"/>
      <c r="H51" s="4">
        <v>326721</v>
      </c>
      <c r="I51" s="5"/>
      <c r="J51" s="4">
        <f t="shared" si="2"/>
        <v>0</v>
      </c>
    </row>
    <row r="52" spans="1:10" x14ac:dyDescent="0.25">
      <c r="A52" s="1"/>
      <c r="B52" s="1"/>
      <c r="C52" s="1"/>
      <c r="D52" s="1"/>
      <c r="E52" s="1" t="s">
        <v>52</v>
      </c>
      <c r="F52" s="4">
        <v>4464.8500000000004</v>
      </c>
      <c r="G52" s="5"/>
      <c r="H52" s="4">
        <v>16464.849999999999</v>
      </c>
      <c r="I52" s="5"/>
      <c r="J52" s="4">
        <f t="shared" si="2"/>
        <v>-12000</v>
      </c>
    </row>
    <row r="53" spans="1:10" ht="15.75" thickBot="1" x14ac:dyDescent="0.3">
      <c r="A53" s="1"/>
      <c r="B53" s="1"/>
      <c r="C53" s="1"/>
      <c r="D53" s="1"/>
      <c r="E53" s="1" t="s">
        <v>53</v>
      </c>
      <c r="F53" s="7">
        <v>257272.84</v>
      </c>
      <c r="G53" s="5"/>
      <c r="H53" s="7">
        <v>0</v>
      </c>
      <c r="I53" s="5"/>
      <c r="J53" s="7">
        <f t="shared" si="2"/>
        <v>257272.84</v>
      </c>
    </row>
    <row r="54" spans="1:10" ht="15.75" thickBot="1" x14ac:dyDescent="0.3">
      <c r="A54" s="1"/>
      <c r="B54" s="1"/>
      <c r="C54" s="1"/>
      <c r="D54" s="1" t="s">
        <v>54</v>
      </c>
      <c r="E54" s="1"/>
      <c r="F54" s="8">
        <f>ROUND(SUM(F45:F53),5)</f>
        <v>653597.28</v>
      </c>
      <c r="G54" s="5"/>
      <c r="H54" s="8">
        <f>ROUND(SUM(H45:H53),5)</f>
        <v>595037.5</v>
      </c>
      <c r="I54" s="5"/>
      <c r="J54" s="8">
        <f t="shared" si="2"/>
        <v>58559.78</v>
      </c>
    </row>
    <row r="55" spans="1:10" x14ac:dyDescent="0.25">
      <c r="A55" s="1"/>
      <c r="B55" s="1"/>
      <c r="C55" s="1" t="s">
        <v>55</v>
      </c>
      <c r="D55" s="1"/>
      <c r="E55" s="1"/>
      <c r="F55" s="4">
        <f>ROUND(F41+F44+F54,5)</f>
        <v>813934.69</v>
      </c>
      <c r="G55" s="5"/>
      <c r="H55" s="4">
        <f>ROUND(H41+H44+H54,5)</f>
        <v>689202.58</v>
      </c>
      <c r="I55" s="5"/>
      <c r="J55" s="4">
        <f t="shared" si="2"/>
        <v>124732.11</v>
      </c>
    </row>
    <row r="56" spans="1:10" x14ac:dyDescent="0.25">
      <c r="A56" s="1"/>
      <c r="B56" s="1"/>
      <c r="C56" s="1" t="s">
        <v>56</v>
      </c>
      <c r="D56" s="1"/>
      <c r="E56" s="1"/>
      <c r="F56" s="4"/>
      <c r="G56" s="5"/>
      <c r="H56" s="4"/>
      <c r="I56" s="5"/>
      <c r="J56" s="4"/>
    </row>
    <row r="57" spans="1:10" x14ac:dyDescent="0.25">
      <c r="A57" s="1"/>
      <c r="B57" s="1"/>
      <c r="C57" s="1"/>
      <c r="D57" s="1" t="s">
        <v>57</v>
      </c>
      <c r="E57" s="1"/>
      <c r="F57" s="4">
        <v>433382.54</v>
      </c>
      <c r="G57" s="5"/>
      <c r="H57" s="4">
        <v>483076.57</v>
      </c>
      <c r="I57" s="5"/>
      <c r="J57" s="4">
        <f t="shared" ref="J57:J71" si="3">ROUND((F57-H57),5)</f>
        <v>-49694.03</v>
      </c>
    </row>
    <row r="58" spans="1:10" x14ac:dyDescent="0.25">
      <c r="A58" s="1"/>
      <c r="B58" s="1"/>
      <c r="C58" s="1"/>
      <c r="D58" s="1" t="s">
        <v>58</v>
      </c>
      <c r="E58" s="1"/>
      <c r="F58" s="4">
        <v>44022.879999999997</v>
      </c>
      <c r="G58" s="5"/>
      <c r="H58" s="4">
        <v>50000</v>
      </c>
      <c r="I58" s="5"/>
      <c r="J58" s="4">
        <f t="shared" si="3"/>
        <v>-5977.12</v>
      </c>
    </row>
    <row r="59" spans="1:10" x14ac:dyDescent="0.25">
      <c r="A59" s="1"/>
      <c r="B59" s="1"/>
      <c r="C59" s="1"/>
      <c r="D59" s="1" t="s">
        <v>59</v>
      </c>
      <c r="E59" s="1"/>
      <c r="F59" s="4">
        <v>0</v>
      </c>
      <c r="G59" s="5"/>
      <c r="H59" s="4">
        <v>6770.83</v>
      </c>
      <c r="I59" s="5"/>
      <c r="J59" s="4">
        <f t="shared" si="3"/>
        <v>-6770.83</v>
      </c>
    </row>
    <row r="60" spans="1:10" x14ac:dyDescent="0.25">
      <c r="A60" s="1"/>
      <c r="B60" s="1"/>
      <c r="C60" s="1"/>
      <c r="D60" s="1" t="s">
        <v>60</v>
      </c>
      <c r="E60" s="1"/>
      <c r="F60" s="4">
        <v>87500</v>
      </c>
      <c r="G60" s="5"/>
      <c r="H60" s="4">
        <v>0</v>
      </c>
      <c r="I60" s="5"/>
      <c r="J60" s="4">
        <f t="shared" si="3"/>
        <v>87500</v>
      </c>
    </row>
    <row r="61" spans="1:10" x14ac:dyDescent="0.25">
      <c r="A61" s="1"/>
      <c r="B61" s="1"/>
      <c r="C61" s="1"/>
      <c r="D61" s="1" t="s">
        <v>61</v>
      </c>
      <c r="E61" s="1"/>
      <c r="F61" s="4">
        <v>0</v>
      </c>
      <c r="G61" s="5"/>
      <c r="H61" s="4">
        <v>2276.4499999999998</v>
      </c>
      <c r="I61" s="5"/>
      <c r="J61" s="4">
        <f t="shared" si="3"/>
        <v>-2276.4499999999998</v>
      </c>
    </row>
    <row r="62" spans="1:10" x14ac:dyDescent="0.25">
      <c r="A62" s="1"/>
      <c r="B62" s="1"/>
      <c r="C62" s="1"/>
      <c r="D62" s="1" t="s">
        <v>62</v>
      </c>
      <c r="E62" s="1"/>
      <c r="F62" s="4">
        <v>0</v>
      </c>
      <c r="G62" s="5"/>
      <c r="H62" s="4">
        <v>5574.4</v>
      </c>
      <c r="I62" s="5"/>
      <c r="J62" s="4">
        <f t="shared" si="3"/>
        <v>-5574.4</v>
      </c>
    </row>
    <row r="63" spans="1:10" x14ac:dyDescent="0.25">
      <c r="A63" s="1"/>
      <c r="B63" s="1"/>
      <c r="C63" s="1"/>
      <c r="D63" s="1" t="s">
        <v>63</v>
      </c>
      <c r="E63" s="1"/>
      <c r="F63" s="4">
        <v>10000</v>
      </c>
      <c r="G63" s="5"/>
      <c r="H63" s="4">
        <v>0</v>
      </c>
      <c r="I63" s="5"/>
      <c r="J63" s="4">
        <f t="shared" si="3"/>
        <v>10000</v>
      </c>
    </row>
    <row r="64" spans="1:10" x14ac:dyDescent="0.25">
      <c r="A64" s="1"/>
      <c r="B64" s="1"/>
      <c r="C64" s="1"/>
      <c r="D64" s="1" t="s">
        <v>64</v>
      </c>
      <c r="E64" s="1"/>
      <c r="F64" s="4">
        <v>579319.18999999994</v>
      </c>
      <c r="G64" s="5"/>
      <c r="H64" s="4">
        <v>598856.18000000005</v>
      </c>
      <c r="I64" s="5"/>
      <c r="J64" s="4">
        <f t="shared" si="3"/>
        <v>-19536.990000000002</v>
      </c>
    </row>
    <row r="65" spans="1:10" x14ac:dyDescent="0.25">
      <c r="A65" s="1"/>
      <c r="B65" s="1"/>
      <c r="C65" s="1"/>
      <c r="D65" s="1" t="s">
        <v>65</v>
      </c>
      <c r="E65" s="1"/>
      <c r="F65" s="4">
        <v>89233.65</v>
      </c>
      <c r="G65" s="5"/>
      <c r="H65" s="4">
        <v>108298.83</v>
      </c>
      <c r="I65" s="5"/>
      <c r="J65" s="4">
        <f t="shared" si="3"/>
        <v>-19065.18</v>
      </c>
    </row>
    <row r="66" spans="1:10" x14ac:dyDescent="0.25">
      <c r="A66" s="1"/>
      <c r="B66" s="1"/>
      <c r="C66" s="1"/>
      <c r="D66" s="1" t="s">
        <v>66</v>
      </c>
      <c r="E66" s="1"/>
      <c r="F66" s="4">
        <v>-326721</v>
      </c>
      <c r="G66" s="5"/>
      <c r="H66" s="4">
        <v>-326721</v>
      </c>
      <c r="I66" s="5"/>
      <c r="J66" s="4">
        <f t="shared" si="3"/>
        <v>0</v>
      </c>
    </row>
    <row r="67" spans="1:10" x14ac:dyDescent="0.25">
      <c r="A67" s="1"/>
      <c r="B67" s="1"/>
      <c r="C67" s="1"/>
      <c r="D67" s="1" t="s">
        <v>67</v>
      </c>
      <c r="E67" s="1"/>
      <c r="F67" s="4">
        <v>35445.800000000003</v>
      </c>
      <c r="G67" s="5"/>
      <c r="H67" s="4">
        <v>38412.949999999997</v>
      </c>
      <c r="I67" s="5"/>
      <c r="J67" s="4">
        <f t="shared" si="3"/>
        <v>-2967.15</v>
      </c>
    </row>
    <row r="68" spans="1:10" x14ac:dyDescent="0.25">
      <c r="A68" s="1"/>
      <c r="B68" s="1"/>
      <c r="C68" s="1"/>
      <c r="D68" s="1" t="s">
        <v>68</v>
      </c>
      <c r="E68" s="1"/>
      <c r="F68" s="4">
        <v>430503</v>
      </c>
      <c r="G68" s="5"/>
      <c r="H68" s="4">
        <v>600000</v>
      </c>
      <c r="I68" s="5"/>
      <c r="J68" s="4">
        <f t="shared" si="3"/>
        <v>-169497</v>
      </c>
    </row>
    <row r="69" spans="1:10" ht="15.75" thickBot="1" x14ac:dyDescent="0.3">
      <c r="A69" s="1"/>
      <c r="B69" s="1"/>
      <c r="C69" s="1"/>
      <c r="D69" s="1" t="s">
        <v>69</v>
      </c>
      <c r="E69" s="1"/>
      <c r="F69" s="7">
        <v>-26716.99</v>
      </c>
      <c r="G69" s="5"/>
      <c r="H69" s="7">
        <v>-26716.99</v>
      </c>
      <c r="I69" s="5"/>
      <c r="J69" s="7">
        <f t="shared" si="3"/>
        <v>0</v>
      </c>
    </row>
    <row r="70" spans="1:10" ht="15.75" thickBot="1" x14ac:dyDescent="0.3">
      <c r="A70" s="1"/>
      <c r="B70" s="1"/>
      <c r="C70" s="1" t="s">
        <v>70</v>
      </c>
      <c r="D70" s="1"/>
      <c r="E70" s="1"/>
      <c r="F70" s="8">
        <f>ROUND(SUM(F56:F69),5)</f>
        <v>1355969.07</v>
      </c>
      <c r="G70" s="5"/>
      <c r="H70" s="8">
        <f>ROUND(SUM(H56:H69),5)</f>
        <v>1539828.22</v>
      </c>
      <c r="I70" s="5"/>
      <c r="J70" s="8">
        <f t="shared" si="3"/>
        <v>-183859.15</v>
      </c>
    </row>
    <row r="71" spans="1:10" x14ac:dyDescent="0.25">
      <c r="A71" s="1"/>
      <c r="B71" s="1" t="s">
        <v>71</v>
      </c>
      <c r="C71" s="1"/>
      <c r="D71" s="1"/>
      <c r="E71" s="1"/>
      <c r="F71" s="4">
        <f>ROUND(F40+F55+F70,5)</f>
        <v>2169903.7599999998</v>
      </c>
      <c r="G71" s="5"/>
      <c r="H71" s="4">
        <f>ROUND(H40+H55+H70,5)</f>
        <v>2229030.7999999998</v>
      </c>
      <c r="I71" s="5"/>
      <c r="J71" s="4">
        <f t="shared" si="3"/>
        <v>-59127.040000000001</v>
      </c>
    </row>
    <row r="72" spans="1:10" x14ac:dyDescent="0.25">
      <c r="A72" s="1"/>
      <c r="B72" s="1" t="s">
        <v>72</v>
      </c>
      <c r="C72" s="1"/>
      <c r="D72" s="1"/>
      <c r="E72" s="1"/>
      <c r="F72" s="4"/>
      <c r="G72" s="5"/>
      <c r="H72" s="4"/>
      <c r="I72" s="5"/>
      <c r="J72" s="4"/>
    </row>
    <row r="73" spans="1:10" x14ac:dyDescent="0.25">
      <c r="A73" s="1"/>
      <c r="B73" s="1"/>
      <c r="C73" s="1" t="s">
        <v>73</v>
      </c>
      <c r="D73" s="1"/>
      <c r="E73" s="1"/>
      <c r="F73" s="4">
        <v>1911367.66</v>
      </c>
      <c r="G73" s="5"/>
      <c r="H73" s="4">
        <v>1743300.66</v>
      </c>
      <c r="I73" s="5"/>
      <c r="J73" s="4">
        <f>ROUND((F73-H73),5)</f>
        <v>168067</v>
      </c>
    </row>
    <row r="74" spans="1:10" ht="15.75" thickBot="1" x14ac:dyDescent="0.3">
      <c r="A74" s="1"/>
      <c r="B74" s="1"/>
      <c r="C74" s="1" t="s">
        <v>74</v>
      </c>
      <c r="D74" s="1"/>
      <c r="E74" s="1"/>
      <c r="F74" s="7">
        <v>4768.26</v>
      </c>
      <c r="G74" s="5"/>
      <c r="H74" s="7">
        <v>60715.75</v>
      </c>
      <c r="I74" s="5"/>
      <c r="J74" s="7">
        <f>ROUND((F74-H74),5)</f>
        <v>-55947.49</v>
      </c>
    </row>
    <row r="75" spans="1:10" ht="15.75" thickBot="1" x14ac:dyDescent="0.3">
      <c r="A75" s="1"/>
      <c r="B75" s="1" t="s">
        <v>75</v>
      </c>
      <c r="C75" s="1"/>
      <c r="D75" s="1"/>
      <c r="E75" s="1"/>
      <c r="F75" s="9">
        <f>ROUND(SUM(F72:F74),5)</f>
        <v>1916135.92</v>
      </c>
      <c r="G75" s="5"/>
      <c r="H75" s="9">
        <f>ROUND(SUM(H72:H74),5)</f>
        <v>1804016.41</v>
      </c>
      <c r="I75" s="5"/>
      <c r="J75" s="9">
        <f>ROUND((F75-H75),5)</f>
        <v>112119.51</v>
      </c>
    </row>
    <row r="76" spans="1:10" s="11" customFormat="1" ht="12" thickBot="1" x14ac:dyDescent="0.25">
      <c r="A76" s="1" t="s">
        <v>76</v>
      </c>
      <c r="B76" s="1"/>
      <c r="C76" s="1"/>
      <c r="D76" s="1"/>
      <c r="E76" s="1"/>
      <c r="F76" s="10">
        <f>ROUND(F39+F71+F75,5)</f>
        <v>4086039.68</v>
      </c>
      <c r="G76" s="1"/>
      <c r="H76" s="10">
        <f>ROUND(H39+H71+H75,5)</f>
        <v>4033047.21</v>
      </c>
      <c r="I76" s="1"/>
      <c r="J76" s="10">
        <f>ROUND((F76-H76),5)</f>
        <v>52992.47</v>
      </c>
    </row>
    <row r="77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10:20 AM
&amp;"Arial,Bold"&amp;8 09/16/21
&amp;"Arial,Bold"&amp;8 Accrual Basis&amp;C&amp;"Arial,Bold"&amp;12 Habitat for Humanity of Catawba Valley
&amp;"Arial,Bold"&amp;14 Balance Sheet Prev Year Comparison
&amp;"Arial,Bold"&amp;10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94"/>
  <sheetViews>
    <sheetView workbookViewId="0">
      <pane xSplit="5" ySplit="2" topLeftCell="F63" activePane="bottomRight" state="frozenSplit"/>
      <selection pane="topRight" activeCell="F1" sqref="F1"/>
      <selection pane="bottomLeft" activeCell="A3" sqref="A3"/>
      <selection pane="bottomRight" activeCell="F66" sqref="F66"/>
    </sheetView>
  </sheetViews>
  <sheetFormatPr defaultRowHeight="15" x14ac:dyDescent="0.25"/>
  <cols>
    <col min="1" max="4" width="3" style="16" customWidth="1"/>
    <col min="5" max="5" width="31.140625" style="16" customWidth="1"/>
    <col min="6" max="6" width="13.7109375" style="17" customWidth="1"/>
    <col min="7" max="7" width="2.28515625" style="17" customWidth="1"/>
    <col min="8" max="8" width="11.28515625" style="17" customWidth="1"/>
    <col min="9" max="9" width="2.28515625" style="17" customWidth="1"/>
    <col min="10" max="10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77</v>
      </c>
      <c r="G2" s="14"/>
      <c r="H2" s="13" t="s">
        <v>78</v>
      </c>
      <c r="I2" s="14"/>
      <c r="J2" s="13" t="s">
        <v>79</v>
      </c>
    </row>
    <row r="3" spans="1:11" ht="15.75" thickTop="1" x14ac:dyDescent="0.25">
      <c r="A3" s="1"/>
      <c r="B3" s="1"/>
      <c r="C3" s="1" t="s">
        <v>80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81</v>
      </c>
      <c r="E4" s="1"/>
      <c r="F4" s="4"/>
      <c r="G4" s="5"/>
      <c r="H4" s="4"/>
      <c r="I4" s="5"/>
      <c r="J4" s="4"/>
    </row>
    <row r="5" spans="1:11" x14ac:dyDescent="0.25">
      <c r="A5" s="1"/>
      <c r="B5" s="1"/>
      <c r="C5" s="1"/>
      <c r="D5" s="1"/>
      <c r="E5" s="1" t="s">
        <v>82</v>
      </c>
      <c r="F5" s="4">
        <v>4559.6400000000003</v>
      </c>
      <c r="G5" s="5"/>
      <c r="H5" s="4">
        <v>27727</v>
      </c>
      <c r="I5" s="5"/>
      <c r="J5" s="4">
        <f t="shared" ref="J5:J11" si="0">ROUND((F5-H5),5)</f>
        <v>-23167.360000000001</v>
      </c>
    </row>
    <row r="6" spans="1:11" x14ac:dyDescent="0.25">
      <c r="A6" s="1"/>
      <c r="B6" s="1"/>
      <c r="C6" s="1"/>
      <c r="D6" s="1"/>
      <c r="E6" s="1" t="s">
        <v>83</v>
      </c>
      <c r="F6" s="4">
        <v>3133</v>
      </c>
      <c r="G6" s="5"/>
      <c r="H6" s="4">
        <v>4000</v>
      </c>
      <c r="I6" s="5"/>
      <c r="J6" s="4">
        <f t="shared" si="0"/>
        <v>-867</v>
      </c>
    </row>
    <row r="7" spans="1:11" x14ac:dyDescent="0.25">
      <c r="A7" s="1"/>
      <c r="B7" s="1"/>
      <c r="C7" s="1"/>
      <c r="D7" s="1"/>
      <c r="E7" s="1" t="s">
        <v>84</v>
      </c>
      <c r="F7" s="4">
        <v>50021.02</v>
      </c>
      <c r="G7" s="5"/>
      <c r="H7" s="4">
        <v>10000</v>
      </c>
      <c r="I7" s="5"/>
      <c r="J7" s="4">
        <f t="shared" si="0"/>
        <v>40021.019999999997</v>
      </c>
    </row>
    <row r="8" spans="1:11" x14ac:dyDescent="0.25">
      <c r="A8" s="1"/>
      <c r="B8" s="1"/>
      <c r="C8" s="1"/>
      <c r="D8" s="1"/>
      <c r="E8" s="1" t="s">
        <v>85</v>
      </c>
      <c r="F8" s="4">
        <v>18000</v>
      </c>
      <c r="G8" s="5"/>
      <c r="H8" s="4">
        <v>45000</v>
      </c>
      <c r="I8" s="5"/>
      <c r="J8" s="4">
        <f t="shared" si="0"/>
        <v>-27000</v>
      </c>
    </row>
    <row r="9" spans="1:11" x14ac:dyDescent="0.25">
      <c r="A9" s="1"/>
      <c r="B9" s="1"/>
      <c r="C9" s="1"/>
      <c r="D9" s="1"/>
      <c r="E9" s="1" t="s">
        <v>86</v>
      </c>
      <c r="F9" s="4">
        <v>0</v>
      </c>
      <c r="G9" s="5"/>
      <c r="H9" s="4">
        <v>20000</v>
      </c>
      <c r="I9" s="5"/>
      <c r="J9" s="4">
        <f t="shared" si="0"/>
        <v>-20000</v>
      </c>
    </row>
    <row r="10" spans="1:11" ht="15.75" thickBot="1" x14ac:dyDescent="0.3">
      <c r="A10" s="1"/>
      <c r="B10" s="1"/>
      <c r="C10" s="1"/>
      <c r="D10" s="1"/>
      <c r="E10" s="1" t="s">
        <v>87</v>
      </c>
      <c r="F10" s="6">
        <v>42.92</v>
      </c>
      <c r="G10" s="5"/>
      <c r="H10" s="6">
        <v>1000</v>
      </c>
      <c r="I10" s="5"/>
      <c r="J10" s="6">
        <f t="shared" si="0"/>
        <v>-957.08</v>
      </c>
    </row>
    <row r="11" spans="1:11" x14ac:dyDescent="0.25">
      <c r="A11" s="1"/>
      <c r="B11" s="1"/>
      <c r="C11" s="1"/>
      <c r="D11" s="1" t="s">
        <v>88</v>
      </c>
      <c r="E11" s="1"/>
      <c r="F11" s="4">
        <f>ROUND(SUM(F4:F10),5)</f>
        <v>75756.58</v>
      </c>
      <c r="G11" s="5"/>
      <c r="H11" s="4">
        <f>ROUND(SUM(H4:H10),5)</f>
        <v>107727</v>
      </c>
      <c r="I11" s="5"/>
      <c r="J11" s="4">
        <f t="shared" si="0"/>
        <v>-31970.42</v>
      </c>
      <c r="K11" s="31" t="s">
        <v>195</v>
      </c>
    </row>
    <row r="12" spans="1:11" x14ac:dyDescent="0.25">
      <c r="A12" s="1"/>
      <c r="B12" s="1"/>
      <c r="C12" s="1"/>
      <c r="D12" s="1" t="s">
        <v>89</v>
      </c>
      <c r="E12" s="1"/>
      <c r="F12" s="4"/>
      <c r="G12" s="5"/>
      <c r="H12" s="4"/>
      <c r="I12" s="5"/>
      <c r="J12" s="4"/>
    </row>
    <row r="13" spans="1:11" x14ac:dyDescent="0.25">
      <c r="A13" s="1"/>
      <c r="B13" s="1"/>
      <c r="C13" s="1"/>
      <c r="D13" s="1"/>
      <c r="E13" s="1" t="s">
        <v>90</v>
      </c>
      <c r="F13" s="4">
        <v>0.05</v>
      </c>
      <c r="G13" s="5"/>
      <c r="H13" s="4">
        <v>0</v>
      </c>
      <c r="I13" s="5"/>
      <c r="J13" s="4">
        <f t="shared" ref="J13:J18" si="1">ROUND((F13-H13),5)</f>
        <v>0.05</v>
      </c>
    </row>
    <row r="14" spans="1:11" ht="15.75" thickBot="1" x14ac:dyDescent="0.3">
      <c r="A14" s="1"/>
      <c r="B14" s="1"/>
      <c r="C14" s="1"/>
      <c r="D14" s="1"/>
      <c r="E14" s="1" t="s">
        <v>91</v>
      </c>
      <c r="F14" s="6">
        <v>7.64</v>
      </c>
      <c r="G14" s="5"/>
      <c r="H14" s="6">
        <v>0</v>
      </c>
      <c r="I14" s="5"/>
      <c r="J14" s="6">
        <f t="shared" si="1"/>
        <v>7.64</v>
      </c>
    </row>
    <row r="15" spans="1:11" x14ac:dyDescent="0.25">
      <c r="A15" s="1"/>
      <c r="B15" s="1"/>
      <c r="C15" s="1"/>
      <c r="D15" s="1" t="s">
        <v>92</v>
      </c>
      <c r="E15" s="1"/>
      <c r="F15" s="4">
        <f>ROUND(SUM(F12:F14),5)</f>
        <v>7.69</v>
      </c>
      <c r="G15" s="5"/>
      <c r="H15" s="4">
        <f>ROUND(SUM(H12:H14),5)</f>
        <v>0</v>
      </c>
      <c r="I15" s="5"/>
      <c r="J15" s="4">
        <f t="shared" si="1"/>
        <v>7.69</v>
      </c>
    </row>
    <row r="16" spans="1:11" ht="15.75" thickBot="1" x14ac:dyDescent="0.3">
      <c r="A16" s="1"/>
      <c r="B16" s="1"/>
      <c r="C16" s="1"/>
      <c r="D16" s="1" t="s">
        <v>93</v>
      </c>
      <c r="E16" s="1"/>
      <c r="F16" s="7">
        <v>67932.17</v>
      </c>
      <c r="G16" s="5"/>
      <c r="H16" s="7">
        <v>78000</v>
      </c>
      <c r="I16" s="5"/>
      <c r="J16" s="7">
        <f t="shared" si="1"/>
        <v>-10067.83</v>
      </c>
      <c r="K16" s="32" t="s">
        <v>197</v>
      </c>
    </row>
    <row r="17" spans="1:10" ht="15.75" thickBot="1" x14ac:dyDescent="0.3">
      <c r="A17" s="1"/>
      <c r="B17" s="1"/>
      <c r="C17" s="1" t="s">
        <v>94</v>
      </c>
      <c r="D17" s="1"/>
      <c r="E17" s="1"/>
      <c r="F17" s="8">
        <f>ROUND(F3+F11+SUM(F15:F16),5)</f>
        <v>143696.44</v>
      </c>
      <c r="G17" s="5"/>
      <c r="H17" s="8">
        <f>ROUND(H3+H11+SUM(H15:H16),5)</f>
        <v>185727</v>
      </c>
      <c r="I17" s="5"/>
      <c r="J17" s="8">
        <f t="shared" si="1"/>
        <v>-42030.559999999998</v>
      </c>
    </row>
    <row r="18" spans="1:10" x14ac:dyDescent="0.25">
      <c r="A18" s="1"/>
      <c r="B18" s="1" t="s">
        <v>95</v>
      </c>
      <c r="C18" s="1"/>
      <c r="D18" s="1"/>
      <c r="E18" s="1"/>
      <c r="F18" s="4">
        <f>F17</f>
        <v>143696.44</v>
      </c>
      <c r="G18" s="5"/>
      <c r="H18" s="4">
        <f>H17</f>
        <v>185727</v>
      </c>
      <c r="I18" s="5"/>
      <c r="J18" s="4">
        <f t="shared" si="1"/>
        <v>-42030.559999999998</v>
      </c>
    </row>
    <row r="19" spans="1:10" x14ac:dyDescent="0.25">
      <c r="A19" s="1"/>
      <c r="B19" s="1"/>
      <c r="C19" s="1" t="s">
        <v>96</v>
      </c>
      <c r="D19" s="1"/>
      <c r="E19" s="1"/>
      <c r="F19" s="4"/>
      <c r="G19" s="5"/>
      <c r="H19" s="4"/>
      <c r="I19" s="5"/>
      <c r="J19" s="4"/>
    </row>
    <row r="20" spans="1:10" x14ac:dyDescent="0.25">
      <c r="A20" s="1"/>
      <c r="B20" s="1"/>
      <c r="C20" s="1"/>
      <c r="D20" s="1" t="s">
        <v>97</v>
      </c>
      <c r="E20" s="1"/>
      <c r="F20" s="4"/>
      <c r="G20" s="5"/>
      <c r="H20" s="4"/>
      <c r="I20" s="5"/>
      <c r="J20" s="4"/>
    </row>
    <row r="21" spans="1:10" x14ac:dyDescent="0.25">
      <c r="A21" s="1"/>
      <c r="B21" s="1"/>
      <c r="C21" s="1"/>
      <c r="D21" s="1"/>
      <c r="E21" s="1" t="s">
        <v>98</v>
      </c>
      <c r="F21" s="4">
        <v>48921.25</v>
      </c>
      <c r="G21" s="5"/>
      <c r="H21" s="4">
        <v>50000</v>
      </c>
      <c r="I21" s="5"/>
      <c r="J21" s="4">
        <f>ROUND((F21-H21),5)</f>
        <v>-1078.75</v>
      </c>
    </row>
    <row r="22" spans="1:10" x14ac:dyDescent="0.25">
      <c r="A22" s="1"/>
      <c r="B22" s="1"/>
      <c r="C22" s="1"/>
      <c r="D22" s="1"/>
      <c r="E22" s="1" t="s">
        <v>99</v>
      </c>
      <c r="F22" s="4">
        <v>3412.08</v>
      </c>
      <c r="G22" s="5"/>
      <c r="H22" s="4">
        <v>4000</v>
      </c>
      <c r="I22" s="5"/>
      <c r="J22" s="4">
        <f>ROUND((F22-H22),5)</f>
        <v>-587.91999999999996</v>
      </c>
    </row>
    <row r="23" spans="1:10" x14ac:dyDescent="0.25">
      <c r="A23" s="1"/>
      <c r="B23" s="1"/>
      <c r="C23" s="1"/>
      <c r="D23" s="1"/>
      <c r="E23" s="1" t="s">
        <v>100</v>
      </c>
      <c r="F23" s="4">
        <v>1142.44</v>
      </c>
      <c r="G23" s="5"/>
      <c r="H23" s="4">
        <v>1500</v>
      </c>
      <c r="I23" s="5"/>
      <c r="J23" s="4">
        <f>ROUND((F23-H23),5)</f>
        <v>-357.56</v>
      </c>
    </row>
    <row r="24" spans="1:10" ht="15.75" thickBot="1" x14ac:dyDescent="0.3">
      <c r="A24" s="1"/>
      <c r="B24" s="1"/>
      <c r="C24" s="1"/>
      <c r="D24" s="1"/>
      <c r="E24" s="1" t="s">
        <v>101</v>
      </c>
      <c r="F24" s="6">
        <v>6874.5</v>
      </c>
      <c r="G24" s="5"/>
      <c r="H24" s="6">
        <v>6337.5</v>
      </c>
      <c r="I24" s="5"/>
      <c r="J24" s="6">
        <f>ROUND((F24-H24),5)</f>
        <v>537</v>
      </c>
    </row>
    <row r="25" spans="1:10" x14ac:dyDescent="0.25">
      <c r="A25" s="1"/>
      <c r="B25" s="1"/>
      <c r="C25" s="1"/>
      <c r="D25" s="1" t="s">
        <v>102</v>
      </c>
      <c r="E25" s="1"/>
      <c r="F25" s="4">
        <f>ROUND(SUM(F20:F24),5)</f>
        <v>60350.27</v>
      </c>
      <c r="G25" s="5"/>
      <c r="H25" s="4">
        <f>ROUND(SUM(H20:H24),5)</f>
        <v>61837.5</v>
      </c>
      <c r="I25" s="5"/>
      <c r="J25" s="4">
        <f>ROUND((F25-H25),5)</f>
        <v>-1487.23</v>
      </c>
    </row>
    <row r="26" spans="1:10" x14ac:dyDescent="0.25">
      <c r="A26" s="1"/>
      <c r="B26" s="1"/>
      <c r="C26" s="1"/>
      <c r="D26" s="1" t="s">
        <v>103</v>
      </c>
      <c r="E26" s="1"/>
      <c r="F26" s="4"/>
      <c r="G26" s="5"/>
      <c r="H26" s="4"/>
      <c r="I26" s="5"/>
      <c r="J26" s="4"/>
    </row>
    <row r="27" spans="1:10" x14ac:dyDescent="0.25">
      <c r="A27" s="1"/>
      <c r="B27" s="1"/>
      <c r="C27" s="1"/>
      <c r="D27" s="1"/>
      <c r="E27" s="1" t="s">
        <v>104</v>
      </c>
      <c r="F27" s="4">
        <v>170</v>
      </c>
      <c r="G27" s="5"/>
      <c r="H27" s="4">
        <v>100</v>
      </c>
      <c r="I27" s="5"/>
      <c r="J27" s="4">
        <f t="shared" ref="J27:J33" si="2">ROUND((F27-H27),5)</f>
        <v>70</v>
      </c>
    </row>
    <row r="28" spans="1:10" x14ac:dyDescent="0.25">
      <c r="A28" s="1"/>
      <c r="B28" s="1"/>
      <c r="C28" s="1"/>
      <c r="D28" s="1"/>
      <c r="E28" s="1" t="s">
        <v>105</v>
      </c>
      <c r="F28" s="4">
        <v>136.07</v>
      </c>
      <c r="G28" s="5"/>
      <c r="H28" s="4">
        <v>250</v>
      </c>
      <c r="I28" s="5"/>
      <c r="J28" s="4">
        <f t="shared" si="2"/>
        <v>-113.93</v>
      </c>
    </row>
    <row r="29" spans="1:10" x14ac:dyDescent="0.25">
      <c r="A29" s="1"/>
      <c r="B29" s="1"/>
      <c r="C29" s="1"/>
      <c r="D29" s="1"/>
      <c r="E29" s="1" t="s">
        <v>106</v>
      </c>
      <c r="F29" s="4">
        <v>0</v>
      </c>
      <c r="G29" s="5"/>
      <c r="H29" s="4">
        <v>100</v>
      </c>
      <c r="I29" s="5"/>
      <c r="J29" s="4">
        <f t="shared" si="2"/>
        <v>-100</v>
      </c>
    </row>
    <row r="30" spans="1:10" x14ac:dyDescent="0.25">
      <c r="A30" s="1"/>
      <c r="B30" s="1"/>
      <c r="C30" s="1"/>
      <c r="D30" s="1"/>
      <c r="E30" s="1" t="s">
        <v>107</v>
      </c>
      <c r="F30" s="4">
        <v>93.28</v>
      </c>
      <c r="G30" s="5"/>
      <c r="H30" s="4">
        <v>350</v>
      </c>
      <c r="I30" s="5"/>
      <c r="J30" s="4">
        <f t="shared" si="2"/>
        <v>-256.72000000000003</v>
      </c>
    </row>
    <row r="31" spans="1:10" x14ac:dyDescent="0.25">
      <c r="A31" s="1"/>
      <c r="B31" s="1"/>
      <c r="C31" s="1"/>
      <c r="D31" s="1"/>
      <c r="E31" s="1" t="s">
        <v>108</v>
      </c>
      <c r="F31" s="4">
        <v>1464.18</v>
      </c>
      <c r="G31" s="5"/>
      <c r="H31" s="4">
        <v>250</v>
      </c>
      <c r="I31" s="5"/>
      <c r="J31" s="4">
        <f t="shared" si="2"/>
        <v>1214.18</v>
      </c>
    </row>
    <row r="32" spans="1:10" ht="15.75" thickBot="1" x14ac:dyDescent="0.3">
      <c r="A32" s="1"/>
      <c r="B32" s="1"/>
      <c r="C32" s="1"/>
      <c r="D32" s="1"/>
      <c r="E32" s="1" t="s">
        <v>109</v>
      </c>
      <c r="F32" s="6">
        <v>-437.58</v>
      </c>
      <c r="G32" s="5"/>
      <c r="H32" s="6">
        <v>-300</v>
      </c>
      <c r="I32" s="5"/>
      <c r="J32" s="6">
        <f t="shared" si="2"/>
        <v>-137.58000000000001</v>
      </c>
    </row>
    <row r="33" spans="1:11" x14ac:dyDescent="0.25">
      <c r="A33" s="1"/>
      <c r="B33" s="1"/>
      <c r="C33" s="1"/>
      <c r="D33" s="1" t="s">
        <v>110</v>
      </c>
      <c r="E33" s="1"/>
      <c r="F33" s="4">
        <f>ROUND(SUM(F26:F32),5)</f>
        <v>1425.95</v>
      </c>
      <c r="G33" s="5"/>
      <c r="H33" s="4">
        <f>ROUND(SUM(H26:H32),5)</f>
        <v>750</v>
      </c>
      <c r="I33" s="5"/>
      <c r="J33" s="4">
        <f t="shared" si="2"/>
        <v>675.95</v>
      </c>
    </row>
    <row r="34" spans="1:11" x14ac:dyDescent="0.25">
      <c r="A34" s="1"/>
      <c r="B34" s="1"/>
      <c r="C34" s="1"/>
      <c r="D34" s="1" t="s">
        <v>111</v>
      </c>
      <c r="E34" s="1"/>
      <c r="F34" s="4"/>
      <c r="G34" s="5"/>
      <c r="H34" s="4"/>
      <c r="I34" s="5"/>
      <c r="J34" s="4"/>
    </row>
    <row r="35" spans="1:11" x14ac:dyDescent="0.25">
      <c r="A35" s="1"/>
      <c r="B35" s="1"/>
      <c r="C35" s="1"/>
      <c r="D35" s="1"/>
      <c r="E35" s="1" t="s">
        <v>112</v>
      </c>
      <c r="F35" s="4">
        <v>8322.5400000000009</v>
      </c>
      <c r="G35" s="5"/>
      <c r="H35" s="4">
        <v>8220</v>
      </c>
      <c r="I35" s="5"/>
      <c r="J35" s="4">
        <f t="shared" ref="J35:J42" si="3">ROUND((F35-H35),5)</f>
        <v>102.54</v>
      </c>
    </row>
    <row r="36" spans="1:11" x14ac:dyDescent="0.25">
      <c r="A36" s="1"/>
      <c r="B36" s="1"/>
      <c r="C36" s="1"/>
      <c r="D36" s="1"/>
      <c r="E36" s="1" t="s">
        <v>113</v>
      </c>
      <c r="F36" s="4">
        <v>627.62</v>
      </c>
      <c r="G36" s="5"/>
      <c r="H36" s="4">
        <v>660</v>
      </c>
      <c r="I36" s="5"/>
      <c r="J36" s="4">
        <f t="shared" si="3"/>
        <v>-32.380000000000003</v>
      </c>
    </row>
    <row r="37" spans="1:11" x14ac:dyDescent="0.25">
      <c r="A37" s="1"/>
      <c r="B37" s="1"/>
      <c r="C37" s="1"/>
      <c r="D37" s="1"/>
      <c r="E37" s="1" t="s">
        <v>114</v>
      </c>
      <c r="F37" s="4">
        <v>249.68</v>
      </c>
      <c r="G37" s="5"/>
      <c r="H37" s="4">
        <v>245</v>
      </c>
      <c r="I37" s="5"/>
      <c r="J37" s="4">
        <f t="shared" si="3"/>
        <v>4.68</v>
      </c>
    </row>
    <row r="38" spans="1:11" x14ac:dyDescent="0.25">
      <c r="A38" s="1"/>
      <c r="B38" s="1"/>
      <c r="C38" s="1"/>
      <c r="D38" s="1"/>
      <c r="E38" s="1" t="s">
        <v>115</v>
      </c>
      <c r="F38" s="4">
        <v>838.98</v>
      </c>
      <c r="G38" s="5"/>
      <c r="H38" s="4">
        <v>1602.92</v>
      </c>
      <c r="I38" s="5"/>
      <c r="J38" s="4">
        <f t="shared" si="3"/>
        <v>-763.94</v>
      </c>
    </row>
    <row r="39" spans="1:11" x14ac:dyDescent="0.25">
      <c r="A39" s="1"/>
      <c r="B39" s="1"/>
      <c r="C39" s="1"/>
      <c r="D39" s="1"/>
      <c r="E39" s="1" t="s">
        <v>116</v>
      </c>
      <c r="F39" s="4">
        <v>3205.91</v>
      </c>
      <c r="G39" s="5"/>
      <c r="H39" s="4">
        <v>8500</v>
      </c>
      <c r="I39" s="5"/>
      <c r="J39" s="4">
        <f t="shared" si="3"/>
        <v>-5294.09</v>
      </c>
      <c r="K39" s="32" t="s">
        <v>200</v>
      </c>
    </row>
    <row r="40" spans="1:11" x14ac:dyDescent="0.25">
      <c r="A40" s="1"/>
      <c r="B40" s="1"/>
      <c r="C40" s="1"/>
      <c r="D40" s="1"/>
      <c r="E40" s="1" t="s">
        <v>117</v>
      </c>
      <c r="F40" s="4">
        <v>195.03</v>
      </c>
      <c r="G40" s="5"/>
      <c r="H40" s="4">
        <v>585</v>
      </c>
      <c r="I40" s="5"/>
      <c r="J40" s="4">
        <f t="shared" si="3"/>
        <v>-389.97</v>
      </c>
    </row>
    <row r="41" spans="1:11" ht="15.75" thickBot="1" x14ac:dyDescent="0.3">
      <c r="A41" s="1"/>
      <c r="B41" s="1"/>
      <c r="C41" s="1"/>
      <c r="D41" s="1"/>
      <c r="E41" s="1" t="s">
        <v>118</v>
      </c>
      <c r="F41" s="6">
        <v>310.27</v>
      </c>
      <c r="G41" s="5"/>
      <c r="H41" s="6">
        <v>325</v>
      </c>
      <c r="I41" s="5"/>
      <c r="J41" s="6">
        <f t="shared" si="3"/>
        <v>-14.73</v>
      </c>
    </row>
    <row r="42" spans="1:11" x14ac:dyDescent="0.25">
      <c r="A42" s="1"/>
      <c r="B42" s="1"/>
      <c r="C42" s="1"/>
      <c r="D42" s="1" t="s">
        <v>119</v>
      </c>
      <c r="E42" s="1"/>
      <c r="F42" s="4">
        <f>ROUND(SUM(F34:F41),5)</f>
        <v>13750.03</v>
      </c>
      <c r="G42" s="5"/>
      <c r="H42" s="4">
        <f>ROUND(SUM(H34:H41),5)</f>
        <v>20137.919999999998</v>
      </c>
      <c r="I42" s="5"/>
      <c r="J42" s="4">
        <f t="shared" si="3"/>
        <v>-6387.89</v>
      </c>
    </row>
    <row r="43" spans="1:11" x14ac:dyDescent="0.25">
      <c r="A43" s="1"/>
      <c r="B43" s="1"/>
      <c r="C43" s="1"/>
      <c r="D43" s="1" t="s">
        <v>120</v>
      </c>
      <c r="E43" s="1"/>
      <c r="F43" s="4"/>
      <c r="G43" s="5"/>
      <c r="H43" s="4"/>
      <c r="I43" s="5"/>
      <c r="J43" s="4"/>
    </row>
    <row r="44" spans="1:11" x14ac:dyDescent="0.25">
      <c r="A44" s="1"/>
      <c r="B44" s="1"/>
      <c r="C44" s="1"/>
      <c r="D44" s="1"/>
      <c r="E44" s="1" t="s">
        <v>121</v>
      </c>
      <c r="F44" s="4">
        <v>550</v>
      </c>
      <c r="G44" s="5"/>
      <c r="H44" s="4">
        <v>550</v>
      </c>
      <c r="I44" s="5"/>
      <c r="J44" s="4">
        <f t="shared" ref="J44:J59" si="4">ROUND((F44-H44),5)</f>
        <v>0</v>
      </c>
    </row>
    <row r="45" spans="1:11" x14ac:dyDescent="0.25">
      <c r="A45" s="1"/>
      <c r="B45" s="1"/>
      <c r="C45" s="1"/>
      <c r="D45" s="1"/>
      <c r="E45" s="1" t="s">
        <v>122</v>
      </c>
      <c r="F45" s="4">
        <v>435.17</v>
      </c>
      <c r="G45" s="5"/>
      <c r="H45" s="4">
        <v>1000</v>
      </c>
      <c r="I45" s="5"/>
      <c r="J45" s="4">
        <f t="shared" si="4"/>
        <v>-564.83000000000004</v>
      </c>
    </row>
    <row r="46" spans="1:11" x14ac:dyDescent="0.25">
      <c r="A46" s="1"/>
      <c r="B46" s="1"/>
      <c r="C46" s="1"/>
      <c r="D46" s="1"/>
      <c r="E46" s="1" t="s">
        <v>123</v>
      </c>
      <c r="F46" s="4">
        <v>2180</v>
      </c>
      <c r="G46" s="5"/>
      <c r="H46" s="4">
        <v>750</v>
      </c>
      <c r="I46" s="5"/>
      <c r="J46" s="4">
        <f t="shared" si="4"/>
        <v>1430</v>
      </c>
      <c r="K46" s="43" t="s">
        <v>214</v>
      </c>
    </row>
    <row r="47" spans="1:11" x14ac:dyDescent="0.25">
      <c r="A47" s="1"/>
      <c r="B47" s="1"/>
      <c r="C47" s="1"/>
      <c r="D47" s="1"/>
      <c r="E47" s="1" t="s">
        <v>124</v>
      </c>
      <c r="F47" s="4">
        <v>118.05</v>
      </c>
      <c r="G47" s="5"/>
      <c r="H47" s="4">
        <v>125</v>
      </c>
      <c r="I47" s="5"/>
      <c r="J47" s="4">
        <f t="shared" si="4"/>
        <v>-6.95</v>
      </c>
    </row>
    <row r="48" spans="1:11" x14ac:dyDescent="0.25">
      <c r="A48" s="1"/>
      <c r="B48" s="1"/>
      <c r="C48" s="1"/>
      <c r="D48" s="1"/>
      <c r="E48" s="1" t="s">
        <v>125</v>
      </c>
      <c r="F48" s="4">
        <v>1650.5</v>
      </c>
      <c r="G48" s="5"/>
      <c r="H48" s="4">
        <v>970.84</v>
      </c>
      <c r="I48" s="5"/>
      <c r="J48" s="4">
        <f t="shared" si="4"/>
        <v>679.66</v>
      </c>
    </row>
    <row r="49" spans="1:10" x14ac:dyDescent="0.25">
      <c r="A49" s="1"/>
      <c r="B49" s="1"/>
      <c r="C49" s="1"/>
      <c r="D49" s="1"/>
      <c r="E49" s="1" t="s">
        <v>126</v>
      </c>
      <c r="F49" s="4">
        <v>2989.3</v>
      </c>
      <c r="G49" s="5"/>
      <c r="H49" s="4">
        <v>1633.34</v>
      </c>
      <c r="I49" s="5"/>
      <c r="J49" s="4">
        <f t="shared" si="4"/>
        <v>1355.96</v>
      </c>
    </row>
    <row r="50" spans="1:10" x14ac:dyDescent="0.25">
      <c r="A50" s="1"/>
      <c r="B50" s="1"/>
      <c r="C50" s="1"/>
      <c r="D50" s="1"/>
      <c r="E50" s="1" t="s">
        <v>127</v>
      </c>
      <c r="F50" s="4">
        <v>1142.75</v>
      </c>
      <c r="G50" s="5"/>
      <c r="H50" s="4">
        <v>400</v>
      </c>
      <c r="I50" s="5"/>
      <c r="J50" s="4">
        <f t="shared" si="4"/>
        <v>742.75</v>
      </c>
    </row>
    <row r="51" spans="1:10" x14ac:dyDescent="0.25">
      <c r="A51" s="1"/>
      <c r="B51" s="1"/>
      <c r="C51" s="1"/>
      <c r="D51" s="1"/>
      <c r="E51" s="1" t="s">
        <v>128</v>
      </c>
      <c r="F51" s="4">
        <v>0</v>
      </c>
      <c r="G51" s="5"/>
      <c r="H51" s="4">
        <v>416.67</v>
      </c>
      <c r="I51" s="5"/>
      <c r="J51" s="4">
        <f t="shared" si="4"/>
        <v>-416.67</v>
      </c>
    </row>
    <row r="52" spans="1:10" x14ac:dyDescent="0.25">
      <c r="A52" s="1"/>
      <c r="B52" s="1"/>
      <c r="C52" s="1"/>
      <c r="D52" s="1"/>
      <c r="E52" s="1" t="s">
        <v>129</v>
      </c>
      <c r="F52" s="4">
        <v>1483.64</v>
      </c>
      <c r="G52" s="5"/>
      <c r="H52" s="4">
        <v>1333.34</v>
      </c>
      <c r="I52" s="5"/>
      <c r="J52" s="4">
        <f t="shared" si="4"/>
        <v>150.30000000000001</v>
      </c>
    </row>
    <row r="53" spans="1:10" x14ac:dyDescent="0.25">
      <c r="A53" s="1"/>
      <c r="B53" s="1"/>
      <c r="C53" s="1"/>
      <c r="D53" s="1"/>
      <c r="E53" s="1" t="s">
        <v>130</v>
      </c>
      <c r="F53" s="4">
        <v>1266.3699999999999</v>
      </c>
      <c r="G53" s="5"/>
      <c r="H53" s="4">
        <v>1300</v>
      </c>
      <c r="I53" s="5"/>
      <c r="J53" s="4">
        <f t="shared" si="4"/>
        <v>-33.630000000000003</v>
      </c>
    </row>
    <row r="54" spans="1:10" x14ac:dyDescent="0.25">
      <c r="A54" s="1"/>
      <c r="B54" s="1"/>
      <c r="C54" s="1"/>
      <c r="D54" s="1"/>
      <c r="E54" s="1" t="s">
        <v>131</v>
      </c>
      <c r="F54" s="4">
        <v>747.75</v>
      </c>
      <c r="G54" s="5"/>
      <c r="H54" s="4">
        <v>533.34</v>
      </c>
      <c r="I54" s="5"/>
      <c r="J54" s="4">
        <f t="shared" si="4"/>
        <v>214.41</v>
      </c>
    </row>
    <row r="55" spans="1:10" x14ac:dyDescent="0.25">
      <c r="A55" s="1"/>
      <c r="B55" s="1"/>
      <c r="C55" s="1"/>
      <c r="D55" s="1"/>
      <c r="E55" s="1" t="s">
        <v>132</v>
      </c>
      <c r="F55" s="4">
        <v>3302.5</v>
      </c>
      <c r="G55" s="5"/>
      <c r="H55" s="4">
        <v>2800</v>
      </c>
      <c r="I55" s="5"/>
      <c r="J55" s="4">
        <f t="shared" si="4"/>
        <v>502.5</v>
      </c>
    </row>
    <row r="56" spans="1:10" x14ac:dyDescent="0.25">
      <c r="A56" s="1"/>
      <c r="B56" s="1"/>
      <c r="C56" s="1"/>
      <c r="D56" s="1"/>
      <c r="E56" s="1" t="s">
        <v>133</v>
      </c>
      <c r="F56" s="4">
        <v>120.17</v>
      </c>
      <c r="G56" s="5"/>
      <c r="H56" s="4">
        <v>300</v>
      </c>
      <c r="I56" s="5"/>
      <c r="J56" s="4">
        <f t="shared" si="4"/>
        <v>-179.83</v>
      </c>
    </row>
    <row r="57" spans="1:10" x14ac:dyDescent="0.25">
      <c r="A57" s="1"/>
      <c r="B57" s="1"/>
      <c r="C57" s="1"/>
      <c r="D57" s="1"/>
      <c r="E57" s="1" t="s">
        <v>134</v>
      </c>
      <c r="F57" s="4">
        <v>3120.64</v>
      </c>
      <c r="G57" s="5"/>
      <c r="H57" s="4">
        <v>2833.34</v>
      </c>
      <c r="I57" s="5"/>
      <c r="J57" s="4">
        <f t="shared" si="4"/>
        <v>287.3</v>
      </c>
    </row>
    <row r="58" spans="1:10" ht="15.75" thickBot="1" x14ac:dyDescent="0.3">
      <c r="A58" s="1"/>
      <c r="B58" s="1"/>
      <c r="C58" s="1"/>
      <c r="D58" s="1"/>
      <c r="E58" s="1" t="s">
        <v>135</v>
      </c>
      <c r="F58" s="6">
        <v>559.98</v>
      </c>
      <c r="G58" s="5"/>
      <c r="H58" s="6">
        <v>1525</v>
      </c>
      <c r="I58" s="5"/>
      <c r="J58" s="6">
        <f t="shared" si="4"/>
        <v>-965.02</v>
      </c>
    </row>
    <row r="59" spans="1:10" x14ac:dyDescent="0.25">
      <c r="A59" s="1"/>
      <c r="B59" s="1"/>
      <c r="C59" s="1"/>
      <c r="D59" s="1" t="s">
        <v>136</v>
      </c>
      <c r="E59" s="1"/>
      <c r="F59" s="4">
        <f>ROUND(SUM(F43:F58),5)</f>
        <v>19666.82</v>
      </c>
      <c r="G59" s="5"/>
      <c r="H59" s="4">
        <f>ROUND(SUM(H43:H58),5)</f>
        <v>16470.87</v>
      </c>
      <c r="I59" s="5"/>
      <c r="J59" s="4">
        <f t="shared" si="4"/>
        <v>3195.95</v>
      </c>
    </row>
    <row r="60" spans="1:10" x14ac:dyDescent="0.25">
      <c r="A60" s="1"/>
      <c r="B60" s="1"/>
      <c r="C60" s="1"/>
      <c r="D60" s="1" t="s">
        <v>137</v>
      </c>
      <c r="E60" s="1"/>
      <c r="F60" s="4"/>
      <c r="G60" s="5"/>
      <c r="H60" s="4"/>
      <c r="I60" s="5"/>
      <c r="J60" s="4"/>
    </row>
    <row r="61" spans="1:10" x14ac:dyDescent="0.25">
      <c r="A61" s="1"/>
      <c r="B61" s="1"/>
      <c r="C61" s="1"/>
      <c r="D61" s="1"/>
      <c r="E61" s="1" t="s">
        <v>138</v>
      </c>
      <c r="F61" s="4">
        <v>0</v>
      </c>
      <c r="G61" s="5"/>
      <c r="H61" s="4">
        <v>1000</v>
      </c>
      <c r="I61" s="5"/>
      <c r="J61" s="4">
        <f t="shared" ref="J61:J69" si="5">ROUND((F61-H61),5)</f>
        <v>-1000</v>
      </c>
    </row>
    <row r="62" spans="1:10" x14ac:dyDescent="0.25">
      <c r="A62" s="1"/>
      <c r="B62" s="1"/>
      <c r="C62" s="1"/>
      <c r="D62" s="1"/>
      <c r="E62" s="1" t="s">
        <v>139</v>
      </c>
      <c r="F62" s="4">
        <v>58.8</v>
      </c>
      <c r="G62" s="5"/>
      <c r="H62" s="4">
        <v>384</v>
      </c>
      <c r="I62" s="5"/>
      <c r="J62" s="4">
        <f t="shared" si="5"/>
        <v>-325.2</v>
      </c>
    </row>
    <row r="63" spans="1:10" x14ac:dyDescent="0.25">
      <c r="A63" s="1"/>
      <c r="B63" s="1"/>
      <c r="C63" s="1"/>
      <c r="D63" s="1"/>
      <c r="E63" s="1" t="s">
        <v>140</v>
      </c>
      <c r="F63" s="4">
        <v>0</v>
      </c>
      <c r="G63" s="5"/>
      <c r="H63" s="4">
        <v>500</v>
      </c>
      <c r="I63" s="5"/>
      <c r="J63" s="4">
        <f t="shared" si="5"/>
        <v>-500</v>
      </c>
    </row>
    <row r="64" spans="1:10" x14ac:dyDescent="0.25">
      <c r="A64" s="1"/>
      <c r="B64" s="1"/>
      <c r="C64" s="1"/>
      <c r="D64" s="1"/>
      <c r="E64" s="1" t="s">
        <v>141</v>
      </c>
      <c r="F64" s="4">
        <v>0</v>
      </c>
      <c r="G64" s="5"/>
      <c r="H64" s="4">
        <v>33.340000000000003</v>
      </c>
      <c r="I64" s="5"/>
      <c r="J64" s="4">
        <f t="shared" si="5"/>
        <v>-33.340000000000003</v>
      </c>
    </row>
    <row r="65" spans="1:11" x14ac:dyDescent="0.25">
      <c r="A65" s="1"/>
      <c r="B65" s="1"/>
      <c r="C65" s="1"/>
      <c r="D65" s="1"/>
      <c r="E65" s="1" t="s">
        <v>142</v>
      </c>
      <c r="F65" s="4">
        <v>108</v>
      </c>
      <c r="G65" s="5"/>
      <c r="H65" s="4">
        <v>0</v>
      </c>
      <c r="I65" s="5"/>
      <c r="J65" s="4">
        <f t="shared" si="5"/>
        <v>108</v>
      </c>
    </row>
    <row r="66" spans="1:11" x14ac:dyDescent="0.25">
      <c r="A66" s="1"/>
      <c r="B66" s="1"/>
      <c r="C66" s="1"/>
      <c r="D66" s="1"/>
      <c r="E66" s="1" t="s">
        <v>143</v>
      </c>
      <c r="F66" s="4">
        <v>4403.47</v>
      </c>
      <c r="G66" s="5"/>
      <c r="H66" s="4">
        <v>2700</v>
      </c>
      <c r="I66" s="5"/>
      <c r="J66" s="4">
        <f t="shared" si="5"/>
        <v>1703.47</v>
      </c>
    </row>
    <row r="67" spans="1:11" x14ac:dyDescent="0.25">
      <c r="A67" s="1"/>
      <c r="B67" s="1"/>
      <c r="C67" s="1"/>
      <c r="D67" s="1"/>
      <c r="E67" s="1" t="s">
        <v>144</v>
      </c>
      <c r="F67" s="4">
        <v>0</v>
      </c>
      <c r="G67" s="5"/>
      <c r="H67" s="4">
        <v>100</v>
      </c>
      <c r="I67" s="5"/>
      <c r="J67" s="4">
        <f t="shared" si="5"/>
        <v>-100</v>
      </c>
    </row>
    <row r="68" spans="1:11" ht="15.75" thickBot="1" x14ac:dyDescent="0.3">
      <c r="A68" s="1"/>
      <c r="B68" s="1"/>
      <c r="C68" s="1"/>
      <c r="D68" s="1"/>
      <c r="E68" s="1" t="s">
        <v>145</v>
      </c>
      <c r="F68" s="6">
        <v>1000</v>
      </c>
      <c r="G68" s="5"/>
      <c r="H68" s="6">
        <v>2000</v>
      </c>
      <c r="I68" s="5"/>
      <c r="J68" s="6">
        <f t="shared" si="5"/>
        <v>-1000</v>
      </c>
    </row>
    <row r="69" spans="1:11" x14ac:dyDescent="0.25">
      <c r="A69" s="1"/>
      <c r="B69" s="1"/>
      <c r="C69" s="1"/>
      <c r="D69" s="1" t="s">
        <v>146</v>
      </c>
      <c r="E69" s="1"/>
      <c r="F69" s="4">
        <f>ROUND(SUM(F60:F68),5)</f>
        <v>5570.27</v>
      </c>
      <c r="G69" s="5"/>
      <c r="H69" s="4">
        <f>ROUND(SUM(H60:H68),5)</f>
        <v>6717.34</v>
      </c>
      <c r="I69" s="5"/>
      <c r="J69" s="4">
        <f t="shared" si="5"/>
        <v>-1147.07</v>
      </c>
    </row>
    <row r="70" spans="1:11" x14ac:dyDescent="0.25">
      <c r="A70" s="1"/>
      <c r="B70" s="1"/>
      <c r="C70" s="1"/>
      <c r="D70" s="1" t="s">
        <v>147</v>
      </c>
      <c r="E70" s="1"/>
      <c r="F70" s="4"/>
      <c r="G70" s="5"/>
      <c r="H70" s="4"/>
      <c r="I70" s="5"/>
      <c r="J70" s="4"/>
    </row>
    <row r="71" spans="1:11" x14ac:dyDescent="0.25">
      <c r="A71" s="1"/>
      <c r="B71" s="1"/>
      <c r="C71" s="1"/>
      <c r="D71" s="1"/>
      <c r="E71" s="1" t="s">
        <v>148</v>
      </c>
      <c r="F71" s="4">
        <v>19715.259999999998</v>
      </c>
      <c r="G71" s="5"/>
      <c r="H71" s="4">
        <v>22860</v>
      </c>
      <c r="I71" s="5"/>
      <c r="J71" s="4">
        <f>ROUND((F71-H71),5)</f>
        <v>-3144.74</v>
      </c>
    </row>
    <row r="72" spans="1:11" x14ac:dyDescent="0.25">
      <c r="A72" s="1"/>
      <c r="B72" s="1"/>
      <c r="C72" s="1"/>
      <c r="D72" s="1"/>
      <c r="E72" s="1" t="s">
        <v>149</v>
      </c>
      <c r="F72" s="4">
        <v>1442.88</v>
      </c>
      <c r="G72" s="5"/>
      <c r="H72" s="4">
        <v>1828</v>
      </c>
      <c r="I72" s="5"/>
      <c r="J72" s="4">
        <f>ROUND((F72-H72),5)</f>
        <v>-385.12</v>
      </c>
    </row>
    <row r="73" spans="1:11" x14ac:dyDescent="0.25">
      <c r="A73" s="1"/>
      <c r="B73" s="1"/>
      <c r="C73" s="1"/>
      <c r="D73" s="1"/>
      <c r="E73" s="1" t="s">
        <v>150</v>
      </c>
      <c r="F73" s="4">
        <v>365.03</v>
      </c>
      <c r="G73" s="5"/>
      <c r="H73" s="4">
        <v>570</v>
      </c>
      <c r="I73" s="5"/>
      <c r="J73" s="4">
        <f>ROUND((F73-H73),5)</f>
        <v>-204.97</v>
      </c>
    </row>
    <row r="74" spans="1:11" ht="15.75" thickBot="1" x14ac:dyDescent="0.3">
      <c r="A74" s="1"/>
      <c r="B74" s="1"/>
      <c r="C74" s="1"/>
      <c r="D74" s="1"/>
      <c r="E74" s="1" t="s">
        <v>151</v>
      </c>
      <c r="F74" s="6">
        <v>4725.17</v>
      </c>
      <c r="G74" s="5"/>
      <c r="H74" s="6">
        <v>4457.67</v>
      </c>
      <c r="I74" s="5"/>
      <c r="J74" s="6">
        <f>ROUND((F74-H74),5)</f>
        <v>267.5</v>
      </c>
    </row>
    <row r="75" spans="1:11" x14ac:dyDescent="0.25">
      <c r="A75" s="1"/>
      <c r="B75" s="1"/>
      <c r="C75" s="1"/>
      <c r="D75" s="1" t="s">
        <v>152</v>
      </c>
      <c r="E75" s="1"/>
      <c r="F75" s="4">
        <f>ROUND(SUM(F70:F74),5)</f>
        <v>26248.34</v>
      </c>
      <c r="G75" s="5"/>
      <c r="H75" s="4">
        <f>ROUND(SUM(H70:H74),5)</f>
        <v>29715.67</v>
      </c>
      <c r="I75" s="5"/>
      <c r="J75" s="4">
        <f>ROUND((F75-H75),5)</f>
        <v>-3467.33</v>
      </c>
      <c r="K75" s="32" t="s">
        <v>197</v>
      </c>
    </row>
    <row r="76" spans="1:11" x14ac:dyDescent="0.25">
      <c r="A76" s="1"/>
      <c r="B76" s="1"/>
      <c r="C76" s="1"/>
      <c r="D76" s="1" t="s">
        <v>153</v>
      </c>
      <c r="E76" s="1"/>
      <c r="F76" s="4"/>
      <c r="G76" s="5"/>
      <c r="H76" s="4"/>
      <c r="I76" s="5"/>
      <c r="J76" s="4"/>
    </row>
    <row r="77" spans="1:11" x14ac:dyDescent="0.25">
      <c r="A77" s="1"/>
      <c r="B77" s="1"/>
      <c r="C77" s="1"/>
      <c r="D77" s="1"/>
      <c r="E77" s="1" t="s">
        <v>154</v>
      </c>
      <c r="F77" s="4">
        <v>1398.43</v>
      </c>
      <c r="G77" s="5"/>
      <c r="H77" s="4">
        <v>996.67</v>
      </c>
      <c r="I77" s="5"/>
      <c r="J77" s="4">
        <f t="shared" ref="J77:J92" si="6">ROUND((F77-H77),5)</f>
        <v>401.76</v>
      </c>
    </row>
    <row r="78" spans="1:11" x14ac:dyDescent="0.25">
      <c r="A78" s="1"/>
      <c r="B78" s="1"/>
      <c r="C78" s="1"/>
      <c r="D78" s="1"/>
      <c r="E78" s="1" t="s">
        <v>155</v>
      </c>
      <c r="F78" s="4">
        <v>0</v>
      </c>
      <c r="G78" s="5"/>
      <c r="H78" s="4">
        <v>833.34</v>
      </c>
      <c r="I78" s="5"/>
      <c r="J78" s="4">
        <f t="shared" si="6"/>
        <v>-833.34</v>
      </c>
    </row>
    <row r="79" spans="1:11" x14ac:dyDescent="0.25">
      <c r="A79" s="1"/>
      <c r="B79" s="1"/>
      <c r="C79" s="1"/>
      <c r="D79" s="1"/>
      <c r="E79" s="1" t="s">
        <v>156</v>
      </c>
      <c r="F79" s="4">
        <v>645.25</v>
      </c>
      <c r="G79" s="5"/>
      <c r="H79" s="4">
        <v>500</v>
      </c>
      <c r="I79" s="5"/>
      <c r="J79" s="4">
        <f t="shared" si="6"/>
        <v>145.25</v>
      </c>
    </row>
    <row r="80" spans="1:11" x14ac:dyDescent="0.25">
      <c r="A80" s="1"/>
      <c r="B80" s="1"/>
      <c r="C80" s="1"/>
      <c r="D80" s="1"/>
      <c r="E80" s="1" t="s">
        <v>157</v>
      </c>
      <c r="F80" s="4">
        <v>3071.8</v>
      </c>
      <c r="G80" s="5"/>
      <c r="H80" s="4">
        <v>3000</v>
      </c>
      <c r="I80" s="5"/>
      <c r="J80" s="4">
        <f t="shared" si="6"/>
        <v>71.8</v>
      </c>
    </row>
    <row r="81" spans="1:11" x14ac:dyDescent="0.25">
      <c r="A81" s="1"/>
      <c r="B81" s="1"/>
      <c r="C81" s="1"/>
      <c r="D81" s="1"/>
      <c r="E81" s="1" t="s">
        <v>158</v>
      </c>
      <c r="F81" s="4">
        <v>570</v>
      </c>
      <c r="G81" s="5"/>
      <c r="H81" s="4">
        <v>0</v>
      </c>
      <c r="I81" s="5"/>
      <c r="J81" s="4">
        <f t="shared" si="6"/>
        <v>570</v>
      </c>
    </row>
    <row r="82" spans="1:11" x14ac:dyDescent="0.25">
      <c r="A82" s="1"/>
      <c r="B82" s="1"/>
      <c r="C82" s="1"/>
      <c r="D82" s="1"/>
      <c r="E82" s="1" t="s">
        <v>159</v>
      </c>
      <c r="F82" s="4">
        <v>2567.4899999999998</v>
      </c>
      <c r="G82" s="5"/>
      <c r="H82" s="4">
        <v>1125</v>
      </c>
      <c r="I82" s="5"/>
      <c r="J82" s="4">
        <f t="shared" si="6"/>
        <v>1442.49</v>
      </c>
      <c r="K82" s="35" t="s">
        <v>201</v>
      </c>
    </row>
    <row r="83" spans="1:11" x14ac:dyDescent="0.25">
      <c r="A83" s="1"/>
      <c r="B83" s="1"/>
      <c r="C83" s="1"/>
      <c r="D83" s="1"/>
      <c r="E83" s="1" t="s">
        <v>160</v>
      </c>
      <c r="F83" s="4">
        <v>1550</v>
      </c>
      <c r="G83" s="5"/>
      <c r="H83" s="4">
        <v>1700</v>
      </c>
      <c r="I83" s="5"/>
      <c r="J83" s="4">
        <f t="shared" si="6"/>
        <v>-150</v>
      </c>
    </row>
    <row r="84" spans="1:11" x14ac:dyDescent="0.25">
      <c r="A84" s="1"/>
      <c r="B84" s="1"/>
      <c r="C84" s="1"/>
      <c r="D84" s="1"/>
      <c r="E84" s="1" t="s">
        <v>161</v>
      </c>
      <c r="F84" s="4">
        <v>2000</v>
      </c>
      <c r="G84" s="5"/>
      <c r="H84" s="4">
        <v>1190</v>
      </c>
      <c r="I84" s="5"/>
      <c r="J84" s="4">
        <f t="shared" si="6"/>
        <v>810</v>
      </c>
    </row>
    <row r="85" spans="1:11" x14ac:dyDescent="0.25">
      <c r="A85" s="1"/>
      <c r="B85" s="1"/>
      <c r="C85" s="1"/>
      <c r="D85" s="1"/>
      <c r="E85" s="1" t="s">
        <v>162</v>
      </c>
      <c r="F85" s="4">
        <v>0</v>
      </c>
      <c r="G85" s="5"/>
      <c r="H85" s="4">
        <v>100</v>
      </c>
      <c r="I85" s="5"/>
      <c r="J85" s="4">
        <f t="shared" si="6"/>
        <v>-100</v>
      </c>
    </row>
    <row r="86" spans="1:11" x14ac:dyDescent="0.25">
      <c r="A86" s="1"/>
      <c r="B86" s="1"/>
      <c r="C86" s="1"/>
      <c r="D86" s="1"/>
      <c r="E86" s="1" t="s">
        <v>163</v>
      </c>
      <c r="F86" s="4">
        <v>4378.82</v>
      </c>
      <c r="G86" s="5"/>
      <c r="H86" s="4">
        <v>5440</v>
      </c>
      <c r="I86" s="5"/>
      <c r="J86" s="4">
        <f t="shared" si="6"/>
        <v>-1061.18</v>
      </c>
    </row>
    <row r="87" spans="1:11" x14ac:dyDescent="0.25">
      <c r="A87" s="1"/>
      <c r="B87" s="1"/>
      <c r="C87" s="1"/>
      <c r="D87" s="1"/>
      <c r="E87" s="1" t="s">
        <v>164</v>
      </c>
      <c r="F87" s="4">
        <v>390.28</v>
      </c>
      <c r="G87" s="5"/>
      <c r="H87" s="4">
        <v>650</v>
      </c>
      <c r="I87" s="5"/>
      <c r="J87" s="4">
        <f t="shared" si="6"/>
        <v>-259.72000000000003</v>
      </c>
    </row>
    <row r="88" spans="1:11" x14ac:dyDescent="0.25">
      <c r="A88" s="1"/>
      <c r="B88" s="1"/>
      <c r="C88" s="1"/>
      <c r="D88" s="1"/>
      <c r="E88" s="1" t="s">
        <v>165</v>
      </c>
      <c r="F88" s="4">
        <v>2618.1</v>
      </c>
      <c r="G88" s="5"/>
      <c r="H88" s="4">
        <v>3000</v>
      </c>
      <c r="I88" s="5"/>
      <c r="J88" s="4">
        <f t="shared" si="6"/>
        <v>-381.9</v>
      </c>
    </row>
    <row r="89" spans="1:11" ht="15.75" thickBot="1" x14ac:dyDescent="0.3">
      <c r="A89" s="1"/>
      <c r="B89" s="1"/>
      <c r="C89" s="1"/>
      <c r="D89" s="1"/>
      <c r="E89" s="1" t="s">
        <v>166</v>
      </c>
      <c r="F89" s="7">
        <v>0</v>
      </c>
      <c r="G89" s="5"/>
      <c r="H89" s="7">
        <v>120</v>
      </c>
      <c r="I89" s="5"/>
      <c r="J89" s="7">
        <f t="shared" si="6"/>
        <v>-120</v>
      </c>
    </row>
    <row r="90" spans="1:11" ht="15.75" thickBot="1" x14ac:dyDescent="0.3">
      <c r="A90" s="1"/>
      <c r="B90" s="1"/>
      <c r="C90" s="1"/>
      <c r="D90" s="1" t="s">
        <v>167</v>
      </c>
      <c r="E90" s="1"/>
      <c r="F90" s="9">
        <f>ROUND(SUM(F76:F89),5)</f>
        <v>19190.169999999998</v>
      </c>
      <c r="G90" s="5"/>
      <c r="H90" s="9">
        <f>ROUND(SUM(H76:H89),5)</f>
        <v>18655.009999999998</v>
      </c>
      <c r="I90" s="5"/>
      <c r="J90" s="9">
        <f t="shared" si="6"/>
        <v>535.16</v>
      </c>
      <c r="K90" s="32" t="s">
        <v>197</v>
      </c>
    </row>
    <row r="91" spans="1:11" ht="15.75" thickBot="1" x14ac:dyDescent="0.3">
      <c r="A91" s="1"/>
      <c r="B91" s="1"/>
      <c r="C91" s="1" t="s">
        <v>168</v>
      </c>
      <c r="D91" s="1"/>
      <c r="E91" s="1"/>
      <c r="F91" s="9">
        <f>ROUND(F19+F25+F33+F42+F59+F69+F75+F90,5)</f>
        <v>146201.85</v>
      </c>
      <c r="G91" s="5"/>
      <c r="H91" s="9">
        <f>ROUND(H19+H25+H33+H42+H59+H69+H75+H90,5)</f>
        <v>154284.31</v>
      </c>
      <c r="I91" s="5"/>
      <c r="J91" s="9">
        <f t="shared" si="6"/>
        <v>-8082.46</v>
      </c>
    </row>
    <row r="92" spans="1:11" s="11" customFormat="1" ht="12" thickBot="1" x14ac:dyDescent="0.25">
      <c r="A92" s="1" t="s">
        <v>74</v>
      </c>
      <c r="B92" s="1"/>
      <c r="C92" s="1"/>
      <c r="D92" s="1"/>
      <c r="E92" s="1"/>
      <c r="F92" s="10">
        <f>ROUND(F18-F91,5)</f>
        <v>-2505.41</v>
      </c>
      <c r="G92" s="1"/>
      <c r="H92" s="10">
        <f>ROUND(H18-H91,5)</f>
        <v>31442.69</v>
      </c>
      <c r="I92" s="1"/>
      <c r="J92" s="10">
        <f t="shared" si="6"/>
        <v>-33948.1</v>
      </c>
    </row>
    <row r="93" spans="1:11" ht="15.75" thickTop="1" x14ac:dyDescent="0.25"/>
    <row r="94" spans="1:11" x14ac:dyDescent="0.25">
      <c r="A94" s="16" t="s">
        <v>184</v>
      </c>
      <c r="F94" s="4">
        <f>+F16-F75-F90</f>
        <v>22493.660000000003</v>
      </c>
      <c r="H94" s="4">
        <f>+H16-H75-H90</f>
        <v>29629.320000000003</v>
      </c>
      <c r="J94" s="4">
        <f>+J16-J75-J90</f>
        <v>-7135.66</v>
      </c>
    </row>
  </sheetData>
  <pageMargins left="0.41" right="0.17" top="0.75" bottom="0.44" header="0.1" footer="0.17"/>
  <pageSetup orientation="portrait" r:id="rId1"/>
  <headerFooter>
    <oddHeader>&amp;L&amp;"Arial,Bold"&amp;8 10:24 AM
&amp;"Arial,Bold"&amp;8 09/16/21
&amp;"Arial,Bold"&amp;8 Accrual Basis&amp;C&amp;"Arial,Bold"&amp;12 Habitat for Humanity of Catawba Valley
&amp;"Arial,Bold"&amp;14 Profit &amp;&amp; Loss Budget vs. Actual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1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20" sqref="J20"/>
    </sheetView>
  </sheetViews>
  <sheetFormatPr defaultRowHeight="15" x14ac:dyDescent="0.25"/>
  <cols>
    <col min="1" max="3" width="3" style="16" customWidth="1"/>
    <col min="4" max="4" width="29" style="16" customWidth="1"/>
    <col min="5" max="5" width="12" style="17" customWidth="1"/>
    <col min="6" max="6" width="2.28515625" style="17" customWidth="1"/>
    <col min="7" max="7" width="11" style="17" customWidth="1"/>
    <col min="8" max="8" width="2.28515625" style="17" customWidth="1"/>
    <col min="9" max="9" width="13.5703125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77</v>
      </c>
      <c r="F2" s="14"/>
      <c r="G2" s="13" t="s">
        <v>169</v>
      </c>
      <c r="H2" s="14"/>
      <c r="I2" s="13" t="s">
        <v>2</v>
      </c>
    </row>
    <row r="3" spans="1:10" ht="15.75" thickTop="1" x14ac:dyDescent="0.25">
      <c r="A3" s="1"/>
      <c r="B3" s="1"/>
      <c r="C3" s="1" t="s">
        <v>80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81</v>
      </c>
      <c r="E4" s="4">
        <v>75756.58</v>
      </c>
      <c r="F4" s="5"/>
      <c r="G4" s="4">
        <v>105064.38</v>
      </c>
      <c r="H4" s="5"/>
      <c r="I4" s="4">
        <f>ROUND((E4-G4),5)</f>
        <v>-29307.8</v>
      </c>
      <c r="J4" s="36" t="s">
        <v>195</v>
      </c>
    </row>
    <row r="5" spans="1:10" x14ac:dyDescent="0.25">
      <c r="A5" s="1"/>
      <c r="B5" s="1"/>
      <c r="C5" s="1"/>
      <c r="D5" s="1" t="s">
        <v>89</v>
      </c>
      <c r="E5" s="4">
        <v>7.69</v>
      </c>
      <c r="F5" s="5"/>
      <c r="G5" s="4">
        <v>7.68</v>
      </c>
      <c r="H5" s="5"/>
      <c r="I5" s="4">
        <f>ROUND((E5-G5),5)</f>
        <v>0.01</v>
      </c>
    </row>
    <row r="6" spans="1:10" ht="15.75" thickBot="1" x14ac:dyDescent="0.3">
      <c r="A6" s="1"/>
      <c r="B6" s="1"/>
      <c r="C6" s="1"/>
      <c r="D6" s="1" t="s">
        <v>93</v>
      </c>
      <c r="E6" s="7">
        <v>67932.17</v>
      </c>
      <c r="F6" s="5"/>
      <c r="G6" s="7">
        <v>69920.570000000007</v>
      </c>
      <c r="H6" s="5"/>
      <c r="I6" s="7">
        <f>ROUND((E6-G6),5)</f>
        <v>-1988.4</v>
      </c>
      <c r="J6" s="32" t="s">
        <v>197</v>
      </c>
    </row>
    <row r="7" spans="1:10" ht="15.75" thickBot="1" x14ac:dyDescent="0.3">
      <c r="A7" s="1"/>
      <c r="B7" s="1"/>
      <c r="C7" s="1" t="s">
        <v>94</v>
      </c>
      <c r="D7" s="1"/>
      <c r="E7" s="8">
        <f>ROUND(SUM(E3:E6),5)</f>
        <v>143696.44</v>
      </c>
      <c r="F7" s="5"/>
      <c r="G7" s="8">
        <f>ROUND(SUM(G3:G6),5)</f>
        <v>174992.63</v>
      </c>
      <c r="H7" s="5"/>
      <c r="I7" s="8">
        <f>ROUND((E7-G7),5)</f>
        <v>-31296.19</v>
      </c>
    </row>
    <row r="8" spans="1:10" x14ac:dyDescent="0.25">
      <c r="A8" s="1"/>
      <c r="B8" s="1" t="s">
        <v>95</v>
      </c>
      <c r="C8" s="1"/>
      <c r="D8" s="1"/>
      <c r="E8" s="4">
        <f>E7</f>
        <v>143696.44</v>
      </c>
      <c r="F8" s="5"/>
      <c r="G8" s="4">
        <f>G7</f>
        <v>174992.63</v>
      </c>
      <c r="H8" s="5"/>
      <c r="I8" s="4">
        <f>ROUND((E8-G8),5)</f>
        <v>-31296.19</v>
      </c>
    </row>
    <row r="9" spans="1:10" x14ac:dyDescent="0.25">
      <c r="A9" s="1"/>
      <c r="B9" s="1"/>
      <c r="C9" s="1" t="s">
        <v>96</v>
      </c>
      <c r="D9" s="1"/>
      <c r="E9" s="4"/>
      <c r="F9" s="5"/>
      <c r="G9" s="4"/>
      <c r="H9" s="5"/>
      <c r="I9" s="4"/>
    </row>
    <row r="10" spans="1:10" x14ac:dyDescent="0.25">
      <c r="A10" s="1"/>
      <c r="B10" s="1"/>
      <c r="C10" s="1"/>
      <c r="D10" s="1" t="s">
        <v>97</v>
      </c>
      <c r="E10" s="4">
        <v>60350.27</v>
      </c>
      <c r="F10" s="5"/>
      <c r="G10" s="4">
        <v>57017.72</v>
      </c>
      <c r="H10" s="5"/>
      <c r="I10" s="4">
        <f t="shared" ref="I10:I18" si="0">ROUND((E10-G10),5)</f>
        <v>3332.55</v>
      </c>
    </row>
    <row r="11" spans="1:10" x14ac:dyDescent="0.25">
      <c r="A11" s="1"/>
      <c r="B11" s="1"/>
      <c r="C11" s="1"/>
      <c r="D11" s="1" t="s">
        <v>103</v>
      </c>
      <c r="E11" s="4">
        <v>1425.95</v>
      </c>
      <c r="F11" s="5"/>
      <c r="G11" s="4">
        <v>1725.7</v>
      </c>
      <c r="H11" s="5"/>
      <c r="I11" s="4">
        <f t="shared" si="0"/>
        <v>-299.75</v>
      </c>
    </row>
    <row r="12" spans="1:10" x14ac:dyDescent="0.25">
      <c r="A12" s="1"/>
      <c r="B12" s="1"/>
      <c r="C12" s="1"/>
      <c r="D12" s="1" t="s">
        <v>111</v>
      </c>
      <c r="E12" s="4">
        <v>13750.03</v>
      </c>
      <c r="F12" s="5"/>
      <c r="G12" s="4">
        <v>15482.09</v>
      </c>
      <c r="H12" s="5"/>
      <c r="I12" s="4">
        <f t="shared" si="0"/>
        <v>-1732.06</v>
      </c>
      <c r="J12" s="32" t="s">
        <v>200</v>
      </c>
    </row>
    <row r="13" spans="1:10" x14ac:dyDescent="0.25">
      <c r="A13" s="1"/>
      <c r="B13" s="1"/>
      <c r="C13" s="1"/>
      <c r="D13" s="1" t="s">
        <v>120</v>
      </c>
      <c r="E13" s="4">
        <v>19666.82</v>
      </c>
      <c r="F13" s="5"/>
      <c r="G13" s="4">
        <v>12569.66</v>
      </c>
      <c r="H13" s="5"/>
      <c r="I13" s="4">
        <f t="shared" si="0"/>
        <v>7097.16</v>
      </c>
    </row>
    <row r="14" spans="1:10" x14ac:dyDescent="0.25">
      <c r="A14" s="1"/>
      <c r="B14" s="1"/>
      <c r="C14" s="1"/>
      <c r="D14" s="1" t="s">
        <v>137</v>
      </c>
      <c r="E14" s="4">
        <v>5570.27</v>
      </c>
      <c r="F14" s="5"/>
      <c r="G14" s="4">
        <v>7839.63</v>
      </c>
      <c r="H14" s="5"/>
      <c r="I14" s="4">
        <f t="shared" si="0"/>
        <v>-2269.36</v>
      </c>
    </row>
    <row r="15" spans="1:10" x14ac:dyDescent="0.25">
      <c r="A15" s="1"/>
      <c r="B15" s="1"/>
      <c r="C15" s="1"/>
      <c r="D15" s="1" t="s">
        <v>147</v>
      </c>
      <c r="E15" s="4">
        <v>26248.34</v>
      </c>
      <c r="F15" s="5"/>
      <c r="G15" s="4">
        <v>23070.3</v>
      </c>
      <c r="H15" s="5"/>
      <c r="I15" s="4">
        <f t="shared" si="0"/>
        <v>3178.04</v>
      </c>
    </row>
    <row r="16" spans="1:10" ht="15.75" thickBot="1" x14ac:dyDescent="0.3">
      <c r="A16" s="1"/>
      <c r="B16" s="1"/>
      <c r="C16" s="1"/>
      <c r="D16" s="1" t="s">
        <v>153</v>
      </c>
      <c r="E16" s="7">
        <v>19190.169999999998</v>
      </c>
      <c r="F16" s="5"/>
      <c r="G16" s="7">
        <v>16450.13</v>
      </c>
      <c r="H16" s="5"/>
      <c r="I16" s="7">
        <f t="shared" si="0"/>
        <v>2740.04</v>
      </c>
    </row>
    <row r="17" spans="1:10" ht="15.75" thickBot="1" x14ac:dyDescent="0.3">
      <c r="A17" s="1"/>
      <c r="B17" s="1"/>
      <c r="C17" s="1" t="s">
        <v>168</v>
      </c>
      <c r="D17" s="1"/>
      <c r="E17" s="9">
        <f>ROUND(SUM(E9:E16),5)</f>
        <v>146201.85</v>
      </c>
      <c r="F17" s="5"/>
      <c r="G17" s="9">
        <f>ROUND(SUM(G9:G16),5)</f>
        <v>134155.23000000001</v>
      </c>
      <c r="H17" s="5"/>
      <c r="I17" s="9">
        <f t="shared" si="0"/>
        <v>12046.62</v>
      </c>
    </row>
    <row r="18" spans="1:10" s="11" customFormat="1" ht="12" thickBot="1" x14ac:dyDescent="0.25">
      <c r="A18" s="1" t="s">
        <v>74</v>
      </c>
      <c r="B18" s="1"/>
      <c r="C18" s="1"/>
      <c r="D18" s="1"/>
      <c r="E18" s="10">
        <f>ROUND(E8-E17,5)</f>
        <v>-2505.41</v>
      </c>
      <c r="F18" s="1"/>
      <c r="G18" s="10">
        <f>ROUND(G8-G17,5)</f>
        <v>40837.4</v>
      </c>
      <c r="H18" s="1"/>
      <c r="I18" s="10">
        <f t="shared" si="0"/>
        <v>-43342.81</v>
      </c>
    </row>
    <row r="19" spans="1:10" ht="15.75" thickTop="1" x14ac:dyDescent="0.25"/>
    <row r="20" spans="1:10" x14ac:dyDescent="0.25">
      <c r="A20" s="16" t="s">
        <v>183</v>
      </c>
      <c r="E20" s="4">
        <f>+E6-E15-E16</f>
        <v>22493.660000000003</v>
      </c>
      <c r="G20" s="4">
        <f>+G6-G15-G16</f>
        <v>30400.140000000003</v>
      </c>
      <c r="I20" s="4">
        <f>+I6-I15-I16</f>
        <v>-7906.4800000000005</v>
      </c>
      <c r="J20" s="32" t="s">
        <v>197</v>
      </c>
    </row>
    <row r="21" spans="1:10" ht="15.75" customHeight="1" x14ac:dyDescent="0.25"/>
  </sheetData>
  <pageMargins left="0.7" right="0.7" top="0.75" bottom="0.75" header="0.1" footer="0.3"/>
  <pageSetup orientation="portrait" r:id="rId1"/>
  <headerFooter>
    <oddHeader>&amp;L&amp;"Arial,Bold"&amp;8 10:25 AM
&amp;"Arial,Bold"&amp;8 09/16/21
&amp;"Arial,Bold"&amp;8 Accrual Basis&amp;C&amp;"Arial,Bold"&amp;12 Habitat for Humanity of Catawba Valley
&amp;"Arial,Bold"&amp;14 Profit &amp;&amp; Loss Prev Year Comparison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20"/>
  <sheetViews>
    <sheetView workbookViewId="0">
      <pane xSplit="4" ySplit="2" topLeftCell="E12" activePane="bottomRight" state="frozenSplit"/>
      <selection pane="topRight" activeCell="E1" sqref="E1"/>
      <selection pane="bottomLeft" activeCell="A3" sqref="A3"/>
      <selection pane="bottomRight" activeCell="J13" sqref="J13"/>
    </sheetView>
  </sheetViews>
  <sheetFormatPr defaultRowHeight="15" x14ac:dyDescent="0.25"/>
  <cols>
    <col min="1" max="3" width="3" style="16" customWidth="1"/>
    <col min="4" max="4" width="29" style="16" customWidth="1"/>
    <col min="5" max="5" width="10" style="17" bestFit="1" customWidth="1"/>
    <col min="6" max="6" width="2.28515625" style="17" customWidth="1"/>
    <col min="7" max="7" width="10.7109375" style="17" customWidth="1"/>
    <col min="8" max="8" width="2.28515625" style="17" customWidth="1"/>
    <col min="9" max="9" width="9.5703125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170</v>
      </c>
      <c r="F2" s="14"/>
      <c r="G2" s="13" t="s">
        <v>171</v>
      </c>
      <c r="H2" s="14"/>
      <c r="I2" s="13" t="s">
        <v>2</v>
      </c>
    </row>
    <row r="3" spans="1:10" ht="15.75" thickTop="1" x14ac:dyDescent="0.25">
      <c r="A3" s="1"/>
      <c r="B3" s="1"/>
      <c r="C3" s="1" t="s">
        <v>80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81</v>
      </c>
      <c r="E4" s="4">
        <v>162059.60999999999</v>
      </c>
      <c r="F4" s="5"/>
      <c r="G4" s="4">
        <v>193088.44</v>
      </c>
      <c r="H4" s="5"/>
      <c r="I4" s="4">
        <f>ROUND((E4-G4),5)</f>
        <v>-31028.83</v>
      </c>
      <c r="J4" s="36" t="s">
        <v>195</v>
      </c>
    </row>
    <row r="5" spans="1:10" x14ac:dyDescent="0.25">
      <c r="A5" s="1"/>
      <c r="B5" s="1"/>
      <c r="C5" s="1"/>
      <c r="D5" s="1" t="s">
        <v>89</v>
      </c>
      <c r="E5" s="4">
        <v>15.38</v>
      </c>
      <c r="F5" s="5"/>
      <c r="G5" s="4">
        <v>601.29</v>
      </c>
      <c r="H5" s="5"/>
      <c r="I5" s="4">
        <f>ROUND((E5-G5),5)</f>
        <v>-585.91</v>
      </c>
    </row>
    <row r="6" spans="1:10" ht="15.75" thickBot="1" x14ac:dyDescent="0.3">
      <c r="A6" s="1"/>
      <c r="B6" s="1"/>
      <c r="C6" s="1"/>
      <c r="D6" s="1" t="s">
        <v>93</v>
      </c>
      <c r="E6" s="7">
        <v>150472.17000000001</v>
      </c>
      <c r="F6" s="5"/>
      <c r="G6" s="7">
        <v>131220.09</v>
      </c>
      <c r="H6" s="5"/>
      <c r="I6" s="7">
        <f>ROUND((E6-G6),5)</f>
        <v>19252.080000000002</v>
      </c>
      <c r="J6" s="32" t="s">
        <v>197</v>
      </c>
    </row>
    <row r="7" spans="1:10" ht="15.75" thickBot="1" x14ac:dyDescent="0.3">
      <c r="A7" s="1"/>
      <c r="B7" s="1"/>
      <c r="C7" s="1" t="s">
        <v>94</v>
      </c>
      <c r="D7" s="1"/>
      <c r="E7" s="8">
        <f>ROUND(SUM(E3:E6),5)</f>
        <v>312547.15999999997</v>
      </c>
      <c r="F7" s="5"/>
      <c r="G7" s="8">
        <f>ROUND(SUM(G3:G6),5)</f>
        <v>324909.82</v>
      </c>
      <c r="H7" s="5"/>
      <c r="I7" s="8">
        <f>ROUND((E7-G7),5)</f>
        <v>-12362.66</v>
      </c>
    </row>
    <row r="8" spans="1:10" x14ac:dyDescent="0.25">
      <c r="A8" s="1"/>
      <c r="B8" s="1" t="s">
        <v>95</v>
      </c>
      <c r="C8" s="1"/>
      <c r="D8" s="1"/>
      <c r="E8" s="4">
        <f>E7</f>
        <v>312547.15999999997</v>
      </c>
      <c r="F8" s="5"/>
      <c r="G8" s="4">
        <f>G7</f>
        <v>324909.82</v>
      </c>
      <c r="H8" s="5"/>
      <c r="I8" s="4">
        <f>ROUND((E8-G8),5)</f>
        <v>-12362.66</v>
      </c>
    </row>
    <row r="9" spans="1:10" x14ac:dyDescent="0.25">
      <c r="A9" s="1"/>
      <c r="B9" s="1"/>
      <c r="C9" s="1" t="s">
        <v>96</v>
      </c>
      <c r="D9" s="1"/>
      <c r="E9" s="4"/>
      <c r="F9" s="5"/>
      <c r="G9" s="4"/>
      <c r="H9" s="5"/>
      <c r="I9" s="4"/>
    </row>
    <row r="10" spans="1:10" x14ac:dyDescent="0.25">
      <c r="A10" s="1"/>
      <c r="B10" s="1"/>
      <c r="C10" s="1"/>
      <c r="D10" s="1" t="s">
        <v>97</v>
      </c>
      <c r="E10" s="4">
        <v>117318.56</v>
      </c>
      <c r="F10" s="5"/>
      <c r="G10" s="4">
        <v>114294.86</v>
      </c>
      <c r="H10" s="5"/>
      <c r="I10" s="4">
        <f t="shared" ref="I10:I18" si="0">ROUND((E10-G10),5)</f>
        <v>3023.7</v>
      </c>
    </row>
    <row r="11" spans="1:10" x14ac:dyDescent="0.25">
      <c r="A11" s="1"/>
      <c r="B11" s="1"/>
      <c r="C11" s="1"/>
      <c r="D11" s="1" t="s">
        <v>103</v>
      </c>
      <c r="E11" s="4">
        <v>3727.06</v>
      </c>
      <c r="F11" s="5"/>
      <c r="G11" s="4">
        <v>2894.75</v>
      </c>
      <c r="H11" s="5"/>
      <c r="I11" s="4">
        <f t="shared" si="0"/>
        <v>832.31</v>
      </c>
    </row>
    <row r="12" spans="1:10" x14ac:dyDescent="0.25">
      <c r="A12" s="1"/>
      <c r="B12" s="1"/>
      <c r="C12" s="1"/>
      <c r="D12" s="1" t="s">
        <v>111</v>
      </c>
      <c r="E12" s="4">
        <v>36593.839999999997</v>
      </c>
      <c r="F12" s="5"/>
      <c r="G12" s="4">
        <v>28616.98</v>
      </c>
      <c r="H12" s="5"/>
      <c r="I12" s="4">
        <f t="shared" si="0"/>
        <v>7976.86</v>
      </c>
      <c r="J12" s="32" t="s">
        <v>200</v>
      </c>
    </row>
    <row r="13" spans="1:10" x14ac:dyDescent="0.25">
      <c r="A13" s="1"/>
      <c r="B13" s="1"/>
      <c r="C13" s="1"/>
      <c r="D13" s="1" t="s">
        <v>120</v>
      </c>
      <c r="E13" s="4">
        <v>36587.24</v>
      </c>
      <c r="F13" s="5"/>
      <c r="G13" s="4">
        <v>24092.39</v>
      </c>
      <c r="H13" s="5"/>
      <c r="I13" s="4">
        <f t="shared" si="0"/>
        <v>12494.85</v>
      </c>
      <c r="J13" s="43" t="s">
        <v>214</v>
      </c>
    </row>
    <row r="14" spans="1:10" x14ac:dyDescent="0.25">
      <c r="A14" s="1"/>
      <c r="B14" s="1"/>
      <c r="C14" s="1"/>
      <c r="D14" s="1" t="s">
        <v>137</v>
      </c>
      <c r="E14" s="4">
        <v>11818.89</v>
      </c>
      <c r="F14" s="5"/>
      <c r="G14" s="4">
        <v>16868.73</v>
      </c>
      <c r="H14" s="5"/>
      <c r="I14" s="4">
        <f t="shared" si="0"/>
        <v>-5049.84</v>
      </c>
    </row>
    <row r="15" spans="1:10" x14ac:dyDescent="0.25">
      <c r="A15" s="1"/>
      <c r="B15" s="1"/>
      <c r="C15" s="1"/>
      <c r="D15" s="1" t="s">
        <v>147</v>
      </c>
      <c r="E15" s="4">
        <v>62848.37</v>
      </c>
      <c r="F15" s="5"/>
      <c r="G15" s="4">
        <v>45213.03</v>
      </c>
      <c r="H15" s="5"/>
      <c r="I15" s="4">
        <f t="shared" si="0"/>
        <v>17635.34</v>
      </c>
    </row>
    <row r="16" spans="1:10" ht="15.75" thickBot="1" x14ac:dyDescent="0.3">
      <c r="A16" s="1"/>
      <c r="B16" s="1"/>
      <c r="C16" s="1"/>
      <c r="D16" s="1" t="s">
        <v>153</v>
      </c>
      <c r="E16" s="7">
        <v>38884.94</v>
      </c>
      <c r="F16" s="5"/>
      <c r="G16" s="7">
        <v>32213.33</v>
      </c>
      <c r="H16" s="5"/>
      <c r="I16" s="7">
        <f t="shared" si="0"/>
        <v>6671.61</v>
      </c>
      <c r="J16" s="35" t="s">
        <v>201</v>
      </c>
    </row>
    <row r="17" spans="1:10" ht="15.75" thickBot="1" x14ac:dyDescent="0.3">
      <c r="A17" s="1"/>
      <c r="B17" s="1"/>
      <c r="C17" s="1" t="s">
        <v>168</v>
      </c>
      <c r="D17" s="1"/>
      <c r="E17" s="9">
        <f>ROUND(SUM(E9:E16),5)</f>
        <v>307778.90000000002</v>
      </c>
      <c r="F17" s="5"/>
      <c r="G17" s="9">
        <f>ROUND(SUM(G9:G16),5)</f>
        <v>264194.07</v>
      </c>
      <c r="H17" s="5"/>
      <c r="I17" s="9">
        <f t="shared" si="0"/>
        <v>43584.83</v>
      </c>
    </row>
    <row r="18" spans="1:10" s="11" customFormat="1" ht="12" thickBot="1" x14ac:dyDescent="0.25">
      <c r="A18" s="1" t="s">
        <v>74</v>
      </c>
      <c r="B18" s="1"/>
      <c r="C18" s="1"/>
      <c r="D18" s="1"/>
      <c r="E18" s="10">
        <f>ROUND(E8-E17,5)</f>
        <v>4768.26</v>
      </c>
      <c r="F18" s="1"/>
      <c r="G18" s="10">
        <f>ROUND(G8-G17,5)</f>
        <v>60715.75</v>
      </c>
      <c r="H18" s="1"/>
      <c r="I18" s="10">
        <f t="shared" si="0"/>
        <v>-55947.49</v>
      </c>
    </row>
    <row r="19" spans="1:10" ht="15.75" thickTop="1" x14ac:dyDescent="0.25"/>
    <row r="20" spans="1:10" x14ac:dyDescent="0.25">
      <c r="A20" s="16" t="s">
        <v>184</v>
      </c>
      <c r="E20" s="4">
        <f>+E6-E15-E16</f>
        <v>48738.860000000015</v>
      </c>
      <c r="G20" s="4">
        <f>+G6-G15-G16</f>
        <v>53793.729999999996</v>
      </c>
      <c r="I20" s="4">
        <f>+I6-I15-I16</f>
        <v>-5054.8699999999981</v>
      </c>
      <c r="J20" s="32" t="s">
        <v>197</v>
      </c>
    </row>
  </sheetData>
  <pageMargins left="0.7" right="0.7" top="0.75" bottom="0.75" header="0.1" footer="0.3"/>
  <pageSetup orientation="portrait" r:id="rId1"/>
  <headerFooter>
    <oddHeader>&amp;L&amp;"Arial,Bold"&amp;8 10:27 AM
&amp;"Arial,Bold"&amp;8 09/16/21
&amp;"Arial,Bold"&amp;8 Accrual Basis&amp;C&amp;"Arial,Bold"&amp;12 Habitat for Humanity of Catawba Valley
&amp;"Arial,Bold"&amp;14 Profit &amp;&amp; Loss Prev Year Comparison
&amp;"Arial,Bold"&amp;10 July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L16" sqref="L16"/>
    </sheetView>
  </sheetViews>
  <sheetFormatPr defaultRowHeight="15" x14ac:dyDescent="0.25"/>
  <cols>
    <col min="1" max="4" width="3" style="16" customWidth="1"/>
    <col min="5" max="5" width="33.7109375" style="16" customWidth="1"/>
    <col min="6" max="6" width="13.85546875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77</v>
      </c>
    </row>
    <row r="2" spans="1:6" ht="15.75" thickTop="1" x14ac:dyDescent="0.25">
      <c r="A2" s="1"/>
      <c r="B2" s="1"/>
      <c r="C2" s="1" t="s">
        <v>172</v>
      </c>
      <c r="D2" s="1"/>
      <c r="E2" s="1"/>
      <c r="F2" s="4"/>
    </row>
    <row r="3" spans="1:6" x14ac:dyDescent="0.25">
      <c r="A3" s="1"/>
      <c r="B3" s="1"/>
      <c r="C3" s="1"/>
      <c r="D3" s="1" t="s">
        <v>74</v>
      </c>
      <c r="E3" s="1"/>
      <c r="F3" s="4">
        <v>-2505.41</v>
      </c>
    </row>
    <row r="4" spans="1:6" x14ac:dyDescent="0.25">
      <c r="A4" s="1"/>
      <c r="B4" s="1"/>
      <c r="C4" s="1"/>
      <c r="D4" s="1" t="s">
        <v>173</v>
      </c>
      <c r="E4" s="1"/>
      <c r="F4" s="4"/>
    </row>
    <row r="5" spans="1:6" x14ac:dyDescent="0.25">
      <c r="A5" s="1"/>
      <c r="B5" s="1"/>
      <c r="C5" s="1"/>
      <c r="D5" s="1" t="s">
        <v>174</v>
      </c>
      <c r="E5" s="1"/>
      <c r="F5" s="4"/>
    </row>
    <row r="6" spans="1:6" x14ac:dyDescent="0.25">
      <c r="A6" s="1"/>
      <c r="B6" s="1"/>
      <c r="C6" s="1"/>
      <c r="D6" s="1"/>
      <c r="E6" s="1" t="s">
        <v>9</v>
      </c>
      <c r="F6" s="4">
        <v>20266.509999999998</v>
      </c>
    </row>
    <row r="7" spans="1:6" x14ac:dyDescent="0.25">
      <c r="A7" s="1"/>
      <c r="B7" s="1"/>
      <c r="C7" s="1"/>
      <c r="D7" s="1"/>
      <c r="E7" s="1" t="s">
        <v>12</v>
      </c>
      <c r="F7" s="4">
        <v>-35259.78</v>
      </c>
    </row>
    <row r="8" spans="1:6" x14ac:dyDescent="0.25">
      <c r="A8" s="1"/>
      <c r="B8" s="1"/>
      <c r="C8" s="1"/>
      <c r="D8" s="1"/>
      <c r="E8" s="1" t="s">
        <v>13</v>
      </c>
      <c r="F8" s="4">
        <v>-2706.3</v>
      </c>
    </row>
    <row r="9" spans="1:6" x14ac:dyDescent="0.25">
      <c r="A9" s="1"/>
      <c r="B9" s="1"/>
      <c r="C9" s="1"/>
      <c r="D9" s="1"/>
      <c r="E9" s="1" t="s">
        <v>43</v>
      </c>
      <c r="F9" s="4">
        <v>-34171.360000000001</v>
      </c>
    </row>
    <row r="10" spans="1:6" x14ac:dyDescent="0.25">
      <c r="A10" s="1"/>
      <c r="B10" s="1"/>
      <c r="C10" s="1"/>
      <c r="D10" s="1"/>
      <c r="E10" s="1" t="s">
        <v>185</v>
      </c>
      <c r="F10" s="4">
        <v>693.32</v>
      </c>
    </row>
    <row r="11" spans="1:6" x14ac:dyDescent="0.25">
      <c r="A11" s="1"/>
      <c r="B11" s="1"/>
      <c r="C11" s="1"/>
      <c r="D11" s="1"/>
      <c r="E11" s="1" t="s">
        <v>52</v>
      </c>
      <c r="F11" s="4">
        <v>-2000</v>
      </c>
    </row>
    <row r="12" spans="1:6" ht="15.75" thickBot="1" x14ac:dyDescent="0.3">
      <c r="A12" s="1"/>
      <c r="B12" s="1"/>
      <c r="C12" s="1"/>
      <c r="D12" s="1"/>
      <c r="E12" s="1" t="s">
        <v>53</v>
      </c>
      <c r="F12" s="6">
        <v>52791.43</v>
      </c>
    </row>
    <row r="13" spans="1:6" x14ac:dyDescent="0.25">
      <c r="A13" s="1"/>
      <c r="B13" s="1"/>
      <c r="C13" s="1" t="s">
        <v>175</v>
      </c>
      <c r="D13" s="1"/>
      <c r="E13" s="1"/>
      <c r="F13" s="4">
        <f>ROUND(SUM(F2:F3)+SUM(F6:F12),5)</f>
        <v>-2891.59</v>
      </c>
    </row>
    <row r="14" spans="1:6" x14ac:dyDescent="0.25">
      <c r="A14" s="1"/>
      <c r="B14" s="1"/>
      <c r="C14" s="1" t="s">
        <v>176</v>
      </c>
      <c r="D14" s="1"/>
      <c r="E14" s="1"/>
      <c r="F14" s="4"/>
    </row>
    <row r="15" spans="1:6" x14ac:dyDescent="0.25">
      <c r="A15" s="1"/>
      <c r="B15" s="1"/>
      <c r="C15" s="1"/>
      <c r="D15" s="1" t="s">
        <v>24</v>
      </c>
      <c r="E15" s="1"/>
      <c r="F15" s="4">
        <v>-488.5</v>
      </c>
    </row>
    <row r="16" spans="1:6" x14ac:dyDescent="0.25">
      <c r="A16" s="1"/>
      <c r="B16" s="1"/>
      <c r="C16" s="1"/>
      <c r="D16" s="1" t="s">
        <v>26</v>
      </c>
      <c r="E16" s="1"/>
      <c r="F16" s="4">
        <v>-1049.98</v>
      </c>
    </row>
    <row r="17" spans="1:6" x14ac:dyDescent="0.25">
      <c r="A17" s="1"/>
      <c r="B17" s="1"/>
      <c r="C17" s="1"/>
      <c r="D17" s="1" t="s">
        <v>29</v>
      </c>
      <c r="E17" s="1"/>
      <c r="F17" s="4">
        <v>3858.76</v>
      </c>
    </row>
    <row r="18" spans="1:6" ht="15.75" thickBot="1" x14ac:dyDescent="0.3">
      <c r="A18" s="1"/>
      <c r="B18" s="1"/>
      <c r="C18" s="1"/>
      <c r="D18" s="1" t="s">
        <v>34</v>
      </c>
      <c r="E18" s="1"/>
      <c r="F18" s="6">
        <v>12973.79</v>
      </c>
    </row>
    <row r="19" spans="1:6" x14ac:dyDescent="0.25">
      <c r="A19" s="1"/>
      <c r="B19" s="1"/>
      <c r="C19" s="1" t="s">
        <v>177</v>
      </c>
      <c r="D19" s="1"/>
      <c r="E19" s="1"/>
      <c r="F19" s="4">
        <f>ROUND(SUM(F14:F18),5)</f>
        <v>15294.07</v>
      </c>
    </row>
    <row r="20" spans="1:6" x14ac:dyDescent="0.25">
      <c r="A20" s="1"/>
      <c r="B20" s="1"/>
      <c r="C20" s="1" t="s">
        <v>178</v>
      </c>
      <c r="D20" s="1"/>
      <c r="E20" s="1"/>
      <c r="F20" s="4"/>
    </row>
    <row r="21" spans="1:6" x14ac:dyDescent="0.25">
      <c r="A21" s="1"/>
      <c r="B21" s="1"/>
      <c r="C21" s="1"/>
      <c r="D21" s="1" t="s">
        <v>57</v>
      </c>
      <c r="E21" s="1"/>
      <c r="F21" s="4">
        <v>-4591.54</v>
      </c>
    </row>
    <row r="22" spans="1:6" x14ac:dyDescent="0.25">
      <c r="A22" s="1"/>
      <c r="B22" s="1"/>
      <c r="C22" s="1"/>
      <c r="D22" s="1" t="s">
        <v>58</v>
      </c>
      <c r="E22" s="1"/>
      <c r="F22" s="4">
        <v>-1494.28</v>
      </c>
    </row>
    <row r="23" spans="1:6" x14ac:dyDescent="0.25">
      <c r="A23" s="1"/>
      <c r="B23" s="1"/>
      <c r="C23" s="1"/>
      <c r="D23" s="1" t="s">
        <v>64</v>
      </c>
      <c r="E23" s="1"/>
      <c r="F23" s="4">
        <v>-1618.93</v>
      </c>
    </row>
    <row r="24" spans="1:6" x14ac:dyDescent="0.25">
      <c r="A24" s="1"/>
      <c r="B24" s="1"/>
      <c r="C24" s="1"/>
      <c r="D24" s="1" t="s">
        <v>65</v>
      </c>
      <c r="E24" s="1"/>
      <c r="F24" s="4">
        <v>-1617.66</v>
      </c>
    </row>
    <row r="25" spans="1:6" ht="15.75" thickBot="1" x14ac:dyDescent="0.3">
      <c r="A25" s="1"/>
      <c r="B25" s="1"/>
      <c r="C25" s="1"/>
      <c r="D25" s="1" t="s">
        <v>67</v>
      </c>
      <c r="E25" s="1"/>
      <c r="F25" s="7">
        <v>-250.88</v>
      </c>
    </row>
    <row r="26" spans="1:6" ht="15.75" thickBot="1" x14ac:dyDescent="0.3">
      <c r="A26" s="1"/>
      <c r="B26" s="1"/>
      <c r="C26" s="1" t="s">
        <v>179</v>
      </c>
      <c r="D26" s="1"/>
      <c r="E26" s="1"/>
      <c r="F26" s="8">
        <f>ROUND(SUM(F20:F25),5)</f>
        <v>-9573.2900000000009</v>
      </c>
    </row>
    <row r="27" spans="1:6" x14ac:dyDescent="0.25">
      <c r="A27" s="1"/>
      <c r="B27" s="1" t="s">
        <v>180</v>
      </c>
      <c r="C27" s="1"/>
      <c r="D27" s="1"/>
      <c r="E27" s="1"/>
      <c r="F27" s="4">
        <f>ROUND(F13+F19+F26,5)</f>
        <v>2829.19</v>
      </c>
    </row>
    <row r="28" spans="1:6" ht="15.75" thickBot="1" x14ac:dyDescent="0.3">
      <c r="A28" s="1"/>
      <c r="B28" s="1" t="s">
        <v>181</v>
      </c>
      <c r="C28" s="1"/>
      <c r="D28" s="1"/>
      <c r="E28" s="1"/>
      <c r="F28" s="7">
        <v>560519.94999999995</v>
      </c>
    </row>
    <row r="29" spans="1:6" s="11" customFormat="1" ht="12" thickBot="1" x14ac:dyDescent="0.25">
      <c r="A29" s="1" t="s">
        <v>182</v>
      </c>
      <c r="B29" s="1"/>
      <c r="C29" s="1"/>
      <c r="D29" s="1"/>
      <c r="E29" s="1"/>
      <c r="F29" s="10">
        <f>ROUND(SUM(F27:F28),5)</f>
        <v>563349.14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10:30 AM
&amp;"Arial,Bold"&amp;8 09/16/21
&amp;"Arial,Bold"&amp;8 &amp;C&amp;"Arial,Bold"&amp;12 Habitat for Humanity of Catawba Valley
&amp;"Arial,Bold"&amp;14 Statement of Cash Flows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</vt:lpstr>
      <vt:lpstr>YTD</vt:lpstr>
      <vt:lpstr>Cashflow</vt:lpstr>
      <vt:lpstr>'Balance Sheet'!Print_Titles</vt:lpstr>
      <vt:lpstr>'Budget vs actual'!Print_Titles</vt:lpstr>
      <vt:lpstr>Cashflow!Print_Titles</vt:lpstr>
      <vt:lpstr>Monthly!Print_Titles</vt:lpstr>
      <vt:lpstr>YTD!Print_Titles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2021-09-16T15:40:41Z</cp:lastPrinted>
  <dcterms:created xsi:type="dcterms:W3CDTF">2021-09-16T14:20:03Z</dcterms:created>
  <dcterms:modified xsi:type="dcterms:W3CDTF">2021-09-16T15:51:37Z</dcterms:modified>
</cp:coreProperties>
</file>