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Summary" sheetId="11" r:id="rId1"/>
    <sheet name="Balance Sheet" sheetId="1" r:id="rId2"/>
    <sheet name="Budget vs actual" sheetId="3" r:id="rId3"/>
    <sheet name="Monthly " sheetId="5" r:id="rId4"/>
    <sheet name="YTD " sheetId="7" r:id="rId5"/>
    <sheet name="Cashflow" sheetId="9" r:id="rId6"/>
  </sheets>
  <externalReferences>
    <externalReference r:id="rId7"/>
  </externalReference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'Balance Sheet'!$A:$E,'Balance Sheet'!$1:$2</definedName>
    <definedName name="_xlnm.Print_Titles" localSheetId="2">'Budget vs actual'!$A:$E,'Budget vs actual'!$1:$2</definedName>
    <definedName name="_xlnm.Print_Titles" localSheetId="5">Cashflow!$A:$E,Cashflow!$1:$1</definedName>
    <definedName name="_xlnm.Print_Titles" localSheetId="3">'Monthly '!$A:$D,'Monthly '!$1:$2</definedName>
    <definedName name="_xlnm.Print_Titles" localSheetId="4">'YTD '!$A:$D,'YTD '!$1:$2</definedName>
    <definedName name="QB_COLUMN_29" localSheetId="5" hidden="1">Cashflow!$F$1</definedName>
    <definedName name="QB_COLUMN_59200" localSheetId="1" hidden="1">'Balance Sheet'!$F$2</definedName>
    <definedName name="QB_COLUMN_59200" localSheetId="2" hidden="1">'Budget vs actual'!$F$2</definedName>
    <definedName name="QB_COLUMN_59200" localSheetId="3" hidden="1">'Monthly '!$E$2</definedName>
    <definedName name="QB_COLUMN_59200" localSheetId="4" hidden="1">'YTD '!$E$2</definedName>
    <definedName name="QB_COLUMN_61210" localSheetId="1" hidden="1">'Balance Sheet'!$H$2</definedName>
    <definedName name="QB_COLUMN_61210" localSheetId="3" hidden="1">'Monthly '!$G$2</definedName>
    <definedName name="QB_COLUMN_61210" localSheetId="4" hidden="1">'YTD '!$G$2</definedName>
    <definedName name="QB_COLUMN_63620" localSheetId="1" hidden="1">'Balance Sheet'!$J$2</definedName>
    <definedName name="QB_COLUMN_63620" localSheetId="2" hidden="1">'Budget vs actual'!$J$2</definedName>
    <definedName name="QB_COLUMN_63620" localSheetId="3" hidden="1">'Monthly '!$I$2</definedName>
    <definedName name="QB_COLUMN_63620" localSheetId="4" hidden="1">'YTD '!$I$2</definedName>
    <definedName name="QB_COLUMN_76210" localSheetId="2" hidden="1">'Budget vs actual'!$H$2</definedName>
    <definedName name="QB_DATA_0" localSheetId="1" hidden="1">'Balance Sheet'!$6:$6,'Balance Sheet'!$9:$9,'Balance Sheet'!$12:$12,'Balance Sheet'!$13:$13,'Balance Sheet'!$14:$14,'Balance Sheet'!$15:$15,'Balance Sheet'!$16:$16,'Balance Sheet'!$17:$17,'Balance Sheet'!$18:$18,'Balance Sheet'!$19:$19,'Balance Sheet'!$20:$20,'Balance Sheet'!$24:$24,'Balance Sheet'!$25:$25,'Balance Sheet'!$26:$26,'Balance Sheet'!$27:$27,'Balance Sheet'!$28:$28</definedName>
    <definedName name="QB_DATA_0" localSheetId="2" hidden="1">'Budget vs actual'!$5:$5,'Budget vs actual'!$6:$6,'Budget vs actual'!$7:$7,'Budget vs actual'!$8:$8,'Budget vs actual'!$11:$11,'Budget vs actual'!$12:$12,'Budget vs actual'!$13:$13,'Budget vs actual'!$16:$16,'Budget vs actual'!$17:$17,'Budget vs actual'!$23:$23,'Budget vs actual'!$24:$24,'Budget vs actual'!$25:$25,'Budget vs actual'!$26:$26,'Budget vs actual'!$29:$29,'Budget vs actual'!$30:$30,'Budget vs actual'!$31:$31</definedName>
    <definedName name="QB_DATA_0" localSheetId="5" hidden="1">Cashflow!$3:$3,Cashflow!$6:$6,Cashflow!$7:$7,Cashflow!$8:$8,Cashflow!$9:$9,Cashflow!$10:$10,Cashflow!#REF!,Cashflow!#REF!,Cashflow!#REF!,Cashflow!#REF!,Cashflow!$11:$11,Cashflow!$12:$12,Cashflow!$15:$15,Cashflow!$16:$16,Cashflow!#REF!,Cashflow!#REF!</definedName>
    <definedName name="QB_DATA_0" localSheetId="3" hidden="1">'Monthly '!$4:$4,'Monthly '!$5:$5,'Monthly '!$6:$6,'Monthly '!$10:$10,'Monthly '!$11:$11,'Monthly '!$12:$12,'Monthly '!$13:$13,'Monthly '!$14:$14,'Monthly '!$15:$15,'Monthly '!$16:$16</definedName>
    <definedName name="QB_DATA_0" localSheetId="4" hidden="1">'YTD '!$4:$4,'YTD '!$5:$5,'YTD '!$6:$6,'YTD '!$7:$7,'YTD '!$11:$11,'YTD '!$12:$12,'YTD '!$13:$13,'YTD '!$14:$14,'YTD '!$15:$15,'YTD '!$16:$16,'YTD '!$17:$17</definedName>
    <definedName name="QB_DATA_1" localSheetId="1" hidden="1">'Balance Sheet'!$29:$29,'Balance Sheet'!$30:$30,'Balance Sheet'!$31:$31,'Balance Sheet'!$32:$32,'Balance Sheet'!$35:$35,'Balance Sheet'!$36:$36,'Balance Sheet'!$37:$37,'Balance Sheet'!$38:$38,'Balance Sheet'!$45:$45,'Balance Sheet'!$48:$48,'Balance Sheet'!$49:$49,'Balance Sheet'!$50:$50,'Balance Sheet'!$51:$51,'Balance Sheet'!$52:$52,'Balance Sheet'!$53:$53,'Balance Sheet'!$54:$54</definedName>
    <definedName name="QB_DATA_1" localSheetId="2" hidden="1">'Budget vs actual'!$32:$32,'Budget vs actual'!$33:$33,'Budget vs actual'!$36:$36,'Budget vs actual'!$37:$37,'Budget vs actual'!$38:$38,'Budget vs actual'!$39:$39,'Budget vs actual'!$40:$40,'Budget vs actual'!$41:$41,'Budget vs actual'!$42:$42,'Budget vs actual'!$43:$43,'Budget vs actual'!$46:$46,'Budget vs actual'!$47:$47,'Budget vs actual'!$48:$48,'Budget vs actual'!$49:$49,'Budget vs actual'!$50:$50,'Budget vs actual'!$51:$51</definedName>
    <definedName name="QB_DATA_1" localSheetId="5" hidden="1">Cashflow!#REF!,Cashflow!#REF!,Cashflow!#REF!,Cashflow!#REF!,Cashflow!#REF!,Cashflow!#REF!,Cashflow!#REF!,Cashflow!#REF!,Cashflow!#REF!,Cashflow!#REF!,Cashflow!#REF!,Cashflow!#REF!,Cashflow!#REF!,Cashflow!#REF!,Cashflow!#REF!,Cashflow!#REF!</definedName>
    <definedName name="QB_DATA_2" localSheetId="1" hidden="1">'Balance Sheet'!$55:$55,'Balance Sheet'!$59:$59,'Balance Sheet'!$60:$60,'Balance Sheet'!$61:$61,'Balance Sheet'!$62:$62,'Balance Sheet'!$63:$63,'Balance Sheet'!$64:$64,'Balance Sheet'!$65:$65,'Balance Sheet'!$66:$66,'Balance Sheet'!$67:$67,'Balance Sheet'!$68:$68,'Balance Sheet'!$69:$69,'Balance Sheet'!$70:$70,'Balance Sheet'!$71:$71,'Balance Sheet'!$75:$75,'Balance Sheet'!$76:$76</definedName>
    <definedName name="QB_DATA_2" localSheetId="2" hidden="1">'Budget vs actual'!$52:$52,'Budget vs actual'!$53:$53,'Budget vs actual'!$54:$54,'Budget vs actual'!$55:$55,'Budget vs actual'!$56:$56,'Budget vs actual'!$57:$57,'Budget vs actual'!$58:$58,'Budget vs actual'!$59:$59,'Budget vs actual'!$60:$60,'Budget vs actual'!$61:$61,'Budget vs actual'!$62:$62,'Budget vs actual'!$65:$65,'Budget vs actual'!$66:$66,'Budget vs actual'!$67:$67,'Budget vs actual'!$68:$68,'Budget vs actual'!$69:$69</definedName>
    <definedName name="QB_DATA_2" localSheetId="5" hidden="1">Cashflow!#REF!,Cashflow!#REF!,Cashflow!#REF!,Cashflow!#REF!,Cashflow!#REF!,Cashflow!#REF!,Cashflow!#REF!,Cashflow!#REF!,Cashflow!#REF!,Cashflow!#REF!,Cashflow!#REF!,Cashflow!#REF!,Cashflow!#REF!,Cashflow!#REF!,Cashflow!#REF!,Cashflow!#REF!</definedName>
    <definedName name="QB_DATA_3" localSheetId="2" hidden="1">'Budget vs actual'!$70:$70,'Budget vs actual'!$71:$71,'Budget vs actual'!$72:$72,'Budget vs actual'!$73:$73,'Budget vs actual'!$76:$76,'Budget vs actual'!$77:$77,'Budget vs actual'!$78:$78,'Budget vs actual'!$79:$79,'Budget vs actual'!$82:$82,'Budget vs actual'!$83:$83,'Budget vs actual'!$84:$84,'Budget vs actual'!$85:$85,'Budget vs actual'!$86:$86,'Budget vs actual'!$87:$87,'Budget vs actual'!$88:$88,'Budget vs actual'!$89:$89</definedName>
    <definedName name="QB_DATA_3" localSheetId="5" hidden="1">Cashflow!#REF!,Cashflow!#REF!,Cashflow!#REF!,Cashflow!#REF!,Cashflow!#REF!,Cashflow!#REF!,Cashflow!#REF!,Cashflow!#REF!,Cashflow!#REF!,Cashflow!#REF!,Cashflow!#REF!,Cashflow!#REF!,Cashflow!#REF!,Cashflow!#REF!,Cashflow!#REF!,Cashflow!#REF!</definedName>
    <definedName name="QB_DATA_4" localSheetId="2" hidden="1">'Budget vs actual'!$90:$90,'Budget vs actual'!$91:$91,'Budget vs actual'!$92:$92,'Budget vs actual'!$93:$93,'Budget vs actual'!$94:$94,'Budget vs actual'!$95:$95,'Budget vs actual'!$96:$96</definedName>
    <definedName name="QB_DATA_4" localSheetId="5" hidden="1">Cashflow!#REF!,Cashflow!#REF!,Cashflow!#REF!,Cashflow!#REF!,Cashflow!#REF!,Cashflow!#REF!,Cashflow!#REF!,Cashflow!#REF!,Cashflow!#REF!,Cashflow!#REF!,Cashflow!#REF!,Cashflow!#REF!,Cashflow!#REF!,Cashflow!#REF!,Cashflow!$19:$19,Cashflow!$20:$20</definedName>
    <definedName name="QB_DATA_5" localSheetId="5" hidden="1">Cashflow!$21:$21,Cashflow!$22:$22,Cashflow!$23:$23,Cashflow!$24:$24,Cashflow!$25:$25,Cashflow!$28:$28</definedName>
    <definedName name="QB_FORMULA_0" localSheetId="1" hidden="1">'Balance Sheet'!$J$6,'Balance Sheet'!$F$7,'Balance Sheet'!$H$7,'Balance Sheet'!$J$7,'Balance Sheet'!$J$9,'Balance Sheet'!$F$10,'Balance Sheet'!$H$10,'Balance Sheet'!$J$10,'Balance Sheet'!$J$12,'Balance Sheet'!$J$13,'Balance Sheet'!$J$14,'Balance Sheet'!$J$15,'Balance Sheet'!$J$16,'Balance Sheet'!$J$17,'Balance Sheet'!$J$18,'Balance Sheet'!$J$19</definedName>
    <definedName name="QB_FORMULA_0" localSheetId="2" hidden="1">'Budget vs actual'!$J$5,'Budget vs actual'!$J$6,'Budget vs actual'!$J$7,'Budget vs actual'!$J$8,'Budget vs actual'!$F$9,'Budget vs actual'!$H$9,'Budget vs actual'!$J$9,'Budget vs actual'!$J$11,'Budget vs actual'!$J$12,'Budget vs actual'!$J$13,'Budget vs actual'!$F$14,'Budget vs actual'!$H$14,'Budget vs actual'!$J$14,'Budget vs actual'!$J$16,'Budget vs actual'!$J$17,'Budget vs actual'!$F$18</definedName>
    <definedName name="QB_FORMULA_0" localSheetId="5" hidden="1">Cashflow!$F$13,Cashflow!$F$17,Cashflow!$F$26,Cashflow!$F$27,Cashflow!$F$29</definedName>
    <definedName name="QB_FORMULA_0" localSheetId="3" hidden="1">'Monthly '!$I$4,'Monthly '!$I$5,'Monthly '!$I$6,'Monthly '!$E$7,'Monthly '!$G$7,'Monthly '!$I$7,'Monthly '!$E$8,'Monthly '!$G$8,'Monthly '!$I$8,'Monthly '!$I$10,'Monthly '!$I$11,'Monthly '!$I$12,'Monthly '!$I$13,'Monthly '!$I$14,'Monthly '!$I$15,'Monthly '!$I$16</definedName>
    <definedName name="QB_FORMULA_0" localSheetId="4" hidden="1">'YTD '!$I$4,'YTD '!$I$5,'YTD '!$I$6,'YTD '!$I$7,'YTD '!$E$8,'YTD '!$G$8,'YTD '!$I$8,'YTD '!$E$9,'YTD '!$G$9,'YTD '!$I$9,'YTD '!$I$11,'YTD '!$I$12,'YTD '!$I$13,'YTD '!$I$14,'YTD '!$I$15,'YTD '!$I$16</definedName>
    <definedName name="QB_FORMULA_1" localSheetId="1" hidden="1">'Balance Sheet'!$J$20,'Balance Sheet'!$F$21,'Balance Sheet'!$H$21,'Balance Sheet'!$J$21,'Balance Sheet'!$F$22,'Balance Sheet'!$H$22,'Balance Sheet'!$J$22,'Balance Sheet'!$J$24,'Balance Sheet'!$J$25,'Balance Sheet'!$J$26,'Balance Sheet'!$J$27,'Balance Sheet'!$J$28,'Balance Sheet'!$J$29,'Balance Sheet'!$J$30,'Balance Sheet'!$J$31,'Balance Sheet'!$J$32</definedName>
    <definedName name="QB_FORMULA_1" localSheetId="2" hidden="1">'Budget vs actual'!$H$18,'Budget vs actual'!$J$18,'Budget vs actual'!$F$19,'Budget vs actual'!$H$19,'Budget vs actual'!$J$19,'Budget vs actual'!$F$20,'Budget vs actual'!$H$20,'Budget vs actual'!$J$20,'Budget vs actual'!$J$23,'Budget vs actual'!$J$24,'Budget vs actual'!$J$25,'Budget vs actual'!$J$26,'Budget vs actual'!$F$27,'Budget vs actual'!$H$27,'Budget vs actual'!$J$27,'Budget vs actual'!$J$29</definedName>
    <definedName name="QB_FORMULA_1" localSheetId="3" hidden="1">'Monthly '!$E$17,'Monthly '!$G$17,'Monthly '!$I$17,'Monthly '!$E$18,'Monthly '!$G$18,'Monthly '!$I$18</definedName>
    <definedName name="QB_FORMULA_1" localSheetId="4" hidden="1">'YTD '!$I$17,'YTD '!$E$18,'YTD '!$G$18,'YTD '!$I$18,'YTD '!$E$19,'YTD '!$G$19,'YTD '!$I$19</definedName>
    <definedName name="QB_FORMULA_2" localSheetId="1" hidden="1">'Balance Sheet'!$F$33,'Balance Sheet'!$H$33,'Balance Sheet'!$J$33,'Balance Sheet'!$J$35,'Balance Sheet'!$J$36,'Balance Sheet'!$J$37,'Balance Sheet'!$J$38,'Balance Sheet'!$F$39,'Balance Sheet'!$H$39,'Balance Sheet'!$J$39,'Balance Sheet'!$F$40,'Balance Sheet'!$H$40,'Balance Sheet'!$J$40,'Balance Sheet'!$J$45,'Balance Sheet'!$F$46,'Balance Sheet'!$H$46</definedName>
    <definedName name="QB_FORMULA_2" localSheetId="2" hidden="1">'Budget vs actual'!$J$30,'Budget vs actual'!$J$31,'Budget vs actual'!$J$32,'Budget vs actual'!$J$33,'Budget vs actual'!$F$34,'Budget vs actual'!$H$34,'Budget vs actual'!$J$34,'Budget vs actual'!$J$36,'Budget vs actual'!$J$37,'Budget vs actual'!$J$38,'Budget vs actual'!$J$39,'Budget vs actual'!$J$40,'Budget vs actual'!$J$41,'Budget vs actual'!$J$42,'Budget vs actual'!$J$43,'Budget vs actual'!$F$44</definedName>
    <definedName name="QB_FORMULA_3" localSheetId="1" hidden="1">'Balance Sheet'!$J$46,'Balance Sheet'!$J$48,'Balance Sheet'!$J$49,'Balance Sheet'!$J$50,'Balance Sheet'!$J$51,'Balance Sheet'!$J$52,'Balance Sheet'!$J$53,'Balance Sheet'!$J$54,'Balance Sheet'!$J$55,'Balance Sheet'!$F$56,'Balance Sheet'!$H$56,'Balance Sheet'!$J$56,'Balance Sheet'!$F$57,'Balance Sheet'!$H$57,'Balance Sheet'!$J$57,'Balance Sheet'!$J$59</definedName>
    <definedName name="QB_FORMULA_3" localSheetId="2" hidden="1">'Budget vs actual'!$H$44,'Budget vs actual'!$J$44,'Budget vs actual'!$J$46,'Budget vs actual'!$J$47,'Budget vs actual'!$J$48,'Budget vs actual'!$J$49,'Budget vs actual'!$J$50,'Budget vs actual'!$J$51,'Budget vs actual'!$J$52,'Budget vs actual'!$J$53,'Budget vs actual'!$J$54,'Budget vs actual'!$J$55,'Budget vs actual'!$J$56,'Budget vs actual'!$J$57,'Budget vs actual'!$J$58,'Budget vs actual'!$J$59</definedName>
    <definedName name="QB_FORMULA_4" localSheetId="1" hidden="1">'Balance Sheet'!$J$60,'Balance Sheet'!$J$61,'Balance Sheet'!$J$62,'Balance Sheet'!$J$63,'Balance Sheet'!$J$64,'Balance Sheet'!$J$65,'Balance Sheet'!$J$66,'Balance Sheet'!$J$67,'Balance Sheet'!$J$68,'Balance Sheet'!$J$69,'Balance Sheet'!$J$70,'Balance Sheet'!$J$71,'Balance Sheet'!$F$72,'Balance Sheet'!$H$72,'Balance Sheet'!$J$72,'Balance Sheet'!$F$73</definedName>
    <definedName name="QB_FORMULA_4" localSheetId="2" hidden="1">'Budget vs actual'!$J$60,'Budget vs actual'!$J$61,'Budget vs actual'!$J$62,'Budget vs actual'!$F$63,'Budget vs actual'!$H$63,'Budget vs actual'!$J$63,'Budget vs actual'!$J$65,'Budget vs actual'!$J$66,'Budget vs actual'!$J$67,'Budget vs actual'!$J$68,'Budget vs actual'!$J$69,'Budget vs actual'!$J$70,'Budget vs actual'!$J$71,'Budget vs actual'!$J$72,'Budget vs actual'!$J$73,'Budget vs actual'!$F$74</definedName>
    <definedName name="QB_FORMULA_5" localSheetId="1" hidden="1">'Balance Sheet'!$H$73,'Balance Sheet'!$J$73,'Balance Sheet'!$J$75,'Balance Sheet'!$J$76,'Balance Sheet'!$F$77,'Balance Sheet'!$H$77,'Balance Sheet'!$J$77,'Balance Sheet'!$F$78,'Balance Sheet'!$H$78,'Balance Sheet'!$J$78</definedName>
    <definedName name="QB_FORMULA_5" localSheetId="2" hidden="1">'Budget vs actual'!$H$74,'Budget vs actual'!$J$74,'Budget vs actual'!$J$76,'Budget vs actual'!$J$77,'Budget vs actual'!$J$78,'Budget vs actual'!$J$79,'Budget vs actual'!$F$80,'Budget vs actual'!$H$80,'Budget vs actual'!$J$80,'Budget vs actual'!$J$82,'Budget vs actual'!$J$83,'Budget vs actual'!$J$84,'Budget vs actual'!$J$85,'Budget vs actual'!$J$86,'Budget vs actual'!$J$87,'Budget vs actual'!$J$88</definedName>
    <definedName name="QB_FORMULA_6" localSheetId="2" hidden="1">'Budget vs actual'!$J$89,'Budget vs actual'!$J$90,'Budget vs actual'!$J$91,'Budget vs actual'!$J$92,'Budget vs actual'!$J$93,'Budget vs actual'!$J$94,'Budget vs actual'!$J$95,'Budget vs actual'!$J$96,'Budget vs actual'!$F$97,'Budget vs actual'!$H$97,'Budget vs actual'!$J$97,'Budget vs actual'!$F$98,'Budget vs actual'!$H$98,'Budget vs actual'!$J$98,'Budget vs actual'!$F$99,'Budget vs actual'!$H$99</definedName>
    <definedName name="QB_FORMULA_7" localSheetId="2" hidden="1">'Budget vs actual'!$J$99</definedName>
    <definedName name="QB_ROW_1" localSheetId="1" hidden="1">'Balance Sheet'!$A$3</definedName>
    <definedName name="QB_ROW_10031" localSheetId="1" hidden="1">'Balance Sheet'!$D$44</definedName>
    <definedName name="QB_ROW_1011" localSheetId="1" hidden="1">'Balance Sheet'!$B$4</definedName>
    <definedName name="QB_ROW_10331" localSheetId="1" hidden="1">'Balance Sheet'!$D$46</definedName>
    <definedName name="QB_ROW_105230" localSheetId="5" hidden="1">Cashflow!#REF!</definedName>
    <definedName name="QB_ROW_106230" localSheetId="5" hidden="1">Cashflow!#REF!</definedName>
    <definedName name="QB_ROW_117230" localSheetId="5" hidden="1">Cashflow!#REF!</definedName>
    <definedName name="QB_ROW_118240" localSheetId="2" hidden="1">'Budget vs actual'!$E$11</definedName>
    <definedName name="QB_ROW_12031" localSheetId="1" hidden="1">'Balance Sheet'!$D$47</definedName>
    <definedName name="QB_ROW_122240" localSheetId="2" hidden="1">'Budget vs actual'!$E$23</definedName>
    <definedName name="QB_ROW_12331" localSheetId="1" hidden="1">'Balance Sheet'!$D$56</definedName>
    <definedName name="QB_ROW_125240" localSheetId="2" hidden="1">'Budget vs actual'!$E$24</definedName>
    <definedName name="QB_ROW_128230" localSheetId="5" hidden="1">Cashflow!#REF!</definedName>
    <definedName name="QB_ROW_129240" localSheetId="2" hidden="1">'Budget vs actual'!$E$25</definedName>
    <definedName name="QB_ROW_13021" localSheetId="1" hidden="1">'Balance Sheet'!$C$58</definedName>
    <definedName name="QB_ROW_130240" localSheetId="2" hidden="1">'Budget vs actual'!$E$26</definedName>
    <definedName name="QB_ROW_1311" localSheetId="1" hidden="1">'Balance Sheet'!$B$22</definedName>
    <definedName name="QB_ROW_13321" localSheetId="1" hidden="1">'Balance Sheet'!$C$72</definedName>
    <definedName name="QB_ROW_133240" localSheetId="2" hidden="1">'Budget vs actual'!$E$29</definedName>
    <definedName name="QB_ROW_138240" localSheetId="2" hidden="1">'Budget vs actual'!$E$30</definedName>
    <definedName name="QB_ROW_14011" localSheetId="1" hidden="1">'Balance Sheet'!$B$74</definedName>
    <definedName name="QB_ROW_142030" localSheetId="2" hidden="1">'Budget vs actual'!$D$28</definedName>
    <definedName name="QB_ROW_142330" localSheetId="2" hidden="1">'Budget vs actual'!$D$34</definedName>
    <definedName name="QB_ROW_142330" localSheetId="3" hidden="1">'Monthly '!$D$11</definedName>
    <definedName name="QB_ROW_142330" localSheetId="4" hidden="1">'YTD '!$D$12</definedName>
    <definedName name="QB_ROW_143030" localSheetId="2" hidden="1">'Budget vs actual'!$D$22</definedName>
    <definedName name="QB_ROW_14311" localSheetId="1" hidden="1">'Balance Sheet'!$B$77</definedName>
    <definedName name="QB_ROW_143330" localSheetId="2" hidden="1">'Budget vs actual'!$D$27</definedName>
    <definedName name="QB_ROW_143330" localSheetId="3" hidden="1">'Monthly '!$D$10</definedName>
    <definedName name="QB_ROW_143330" localSheetId="4" hidden="1">'YTD '!$D$11</definedName>
    <definedName name="QB_ROW_145240" localSheetId="2" hidden="1">'Budget vs actual'!$E$50</definedName>
    <definedName name="QB_ROW_149230" localSheetId="5" hidden="1">Cashflow!#REF!</definedName>
    <definedName name="QB_ROW_150240" localSheetId="2" hidden="1">'Budget vs actual'!$E$51</definedName>
    <definedName name="QB_ROW_153240" localSheetId="2" hidden="1">'Budget vs actual'!$E$56</definedName>
    <definedName name="QB_ROW_154240" localSheetId="2" hidden="1">'Budget vs actual'!$E$58</definedName>
    <definedName name="QB_ROW_156030" localSheetId="2" hidden="1">'Budget vs actual'!$D$81</definedName>
    <definedName name="QB_ROW_156330" localSheetId="2" hidden="1">'Budget vs actual'!$D$97</definedName>
    <definedName name="QB_ROW_156330" localSheetId="3" hidden="1">'Monthly '!$D$16</definedName>
    <definedName name="QB_ROW_156330" localSheetId="4" hidden="1">'YTD '!$D$17</definedName>
    <definedName name="QB_ROW_157240" localSheetId="2" hidden="1">'Budget vs actual'!$E$31</definedName>
    <definedName name="QB_ROW_159240" localSheetId="2" hidden="1">'Budget vs actual'!$E$32</definedName>
    <definedName name="QB_ROW_161240" localSheetId="2" hidden="1">'Budget vs actual'!$E$33</definedName>
    <definedName name="QB_ROW_163030" localSheetId="2" hidden="1">'Budget vs actual'!$D$64</definedName>
    <definedName name="QB_ROW_163330" localSheetId="2" hidden="1">'Budget vs actual'!$D$74</definedName>
    <definedName name="QB_ROW_163330" localSheetId="3" hidden="1">'Monthly '!$D$14</definedName>
    <definedName name="QB_ROW_163330" localSheetId="4" hidden="1">'YTD '!$D$15</definedName>
    <definedName name="QB_ROW_164240" localSheetId="2" hidden="1">'Budget vs actual'!$E$65</definedName>
    <definedName name="QB_ROW_166240" localSheetId="2" hidden="1">'Budget vs actual'!$E$69</definedName>
    <definedName name="QB_ROW_169240" localSheetId="2" hidden="1">'Budget vs actual'!$E$70</definedName>
    <definedName name="QB_ROW_170240" localSheetId="2" hidden="1">'Budget vs actual'!$E$71</definedName>
    <definedName name="QB_ROW_17221" localSheetId="1" hidden="1">'Balance Sheet'!$C$76</definedName>
    <definedName name="QB_ROW_17231" localSheetId="5" hidden="1">Cashflow!$D$3</definedName>
    <definedName name="QB_ROW_176240" localSheetId="2" hidden="1">'Budget vs actual'!$E$53</definedName>
    <definedName name="QB_ROW_177240" localSheetId="2" hidden="1">'Budget vs actual'!$E$47</definedName>
    <definedName name="QB_ROW_178240" localSheetId="2" hidden="1">'Budget vs actual'!$E$48</definedName>
    <definedName name="QB_ROW_179230" localSheetId="1" hidden="1">'Balance Sheet'!$D$19</definedName>
    <definedName name="QB_ROW_18301" localSheetId="2" hidden="1">'Budget vs actual'!$A$99</definedName>
    <definedName name="QB_ROW_18301" localSheetId="3" hidden="1">'Monthly '!$A$18</definedName>
    <definedName name="QB_ROW_18301" localSheetId="4" hidden="1">'YTD '!$A$19</definedName>
    <definedName name="QB_ROW_184240" localSheetId="2" hidden="1">'Budget vs actual'!$E$78</definedName>
    <definedName name="QB_ROW_185240" localSheetId="5" hidden="1">Cashflow!#REF!</definedName>
    <definedName name="QB_ROW_186240" localSheetId="2" hidden="1">'Budget vs actual'!$E$96</definedName>
    <definedName name="QB_ROW_189240" localSheetId="2" hidden="1">'Budget vs actual'!$E$93</definedName>
    <definedName name="QB_ROW_190030" localSheetId="2" hidden="1">'Budget vs actual'!$D$15</definedName>
    <definedName name="QB_ROW_190240" localSheetId="2" hidden="1">'Budget vs actual'!$E$17</definedName>
    <definedName name="QB_ROW_190330" localSheetId="2" hidden="1">'Budget vs actual'!$D$18</definedName>
    <definedName name="QB_ROW_190330" localSheetId="3" hidden="1">'Monthly '!$D$6</definedName>
    <definedName name="QB_ROW_190330" localSheetId="4" hidden="1">'YTD '!$D$7</definedName>
    <definedName name="QB_ROW_192230" localSheetId="4" hidden="1">'YTD '!$D$4</definedName>
    <definedName name="QB_ROW_193030" localSheetId="2" hidden="1">'Budget vs actual'!$D$75</definedName>
    <definedName name="QB_ROW_193330" localSheetId="2" hidden="1">'Budget vs actual'!$D$80</definedName>
    <definedName name="QB_ROW_193330" localSheetId="3" hidden="1">'Monthly '!$D$15</definedName>
    <definedName name="QB_ROW_193330" localSheetId="4" hidden="1">'YTD '!$D$16</definedName>
    <definedName name="QB_ROW_194240" localSheetId="2" hidden="1">'Budget vs actual'!$E$83</definedName>
    <definedName name="QB_ROW_195240" localSheetId="2" hidden="1">'Budget vs actual'!$E$89</definedName>
    <definedName name="QB_ROW_196340" localSheetId="2" hidden="1">'Budget vs actual'!$E$62</definedName>
    <definedName name="QB_ROW_197030" localSheetId="2" hidden="1">'Budget vs actual'!$D$45</definedName>
    <definedName name="QB_ROW_197330" localSheetId="2" hidden="1">'Budget vs actual'!$D$63</definedName>
    <definedName name="QB_ROW_197330" localSheetId="3" hidden="1">'Monthly '!$D$13</definedName>
    <definedName name="QB_ROW_197330" localSheetId="4" hidden="1">'YTD '!$D$14</definedName>
    <definedName name="QB_ROW_20022" localSheetId="2" hidden="1">'Budget vs actual'!$C$3</definedName>
    <definedName name="QB_ROW_20022" localSheetId="3" hidden="1">'Monthly '!$C$3</definedName>
    <definedName name="QB_ROW_20022" localSheetId="4" hidden="1">'YTD '!$C$3</definedName>
    <definedName name="QB_ROW_200230" localSheetId="1" hidden="1">'Balance Sheet'!$D$69</definedName>
    <definedName name="QB_ROW_200230" localSheetId="5" hidden="1">Cashflow!$D$25</definedName>
    <definedName name="QB_ROW_201240" localSheetId="2" hidden="1">'Budget vs actual'!$E$94</definedName>
    <definedName name="QB_ROW_2021" localSheetId="1" hidden="1">'Balance Sheet'!$C$5</definedName>
    <definedName name="QB_ROW_202240" localSheetId="2" hidden="1">'Budget vs actual'!$E$84</definedName>
    <definedName name="QB_ROW_20322" localSheetId="2" hidden="1">'Budget vs actual'!$C$19</definedName>
    <definedName name="QB_ROW_20322" localSheetId="3" hidden="1">'Monthly '!$C$7</definedName>
    <definedName name="QB_ROW_20322" localSheetId="4" hidden="1">'YTD '!$C$8</definedName>
    <definedName name="QB_ROW_205230" localSheetId="5" hidden="1">Cashflow!#REF!</definedName>
    <definedName name="QB_ROW_208240" localSheetId="2" hidden="1">'Budget vs actual'!$E$61</definedName>
    <definedName name="QB_ROW_209240" localSheetId="2" hidden="1">'Budget vs actual'!$E$95</definedName>
    <definedName name="QB_ROW_21022" localSheetId="2" hidden="1">'Budget vs actual'!$C$21</definedName>
    <definedName name="QB_ROW_21022" localSheetId="3" hidden="1">'Monthly '!$C$9</definedName>
    <definedName name="QB_ROW_21022" localSheetId="4" hidden="1">'YTD '!$C$10</definedName>
    <definedName name="QB_ROW_211240" localSheetId="2" hidden="1">'Budget vs actual'!$E$92</definedName>
    <definedName name="QB_ROW_212030" localSheetId="2" hidden="1">'Budget vs actual'!$D$4</definedName>
    <definedName name="QB_ROW_212330" localSheetId="2" hidden="1">'Budget vs actual'!$D$9</definedName>
    <definedName name="QB_ROW_212330" localSheetId="3" hidden="1">'Monthly '!$D$4</definedName>
    <definedName name="QB_ROW_212330" localSheetId="4" hidden="1">'YTD '!$D$5</definedName>
    <definedName name="QB_ROW_21322" localSheetId="2" hidden="1">'Budget vs actual'!$C$98</definedName>
    <definedName name="QB_ROW_21322" localSheetId="3" hidden="1">'Monthly '!$C$17</definedName>
    <definedName name="QB_ROW_21322" localSheetId="4" hidden="1">'YTD '!$C$18</definedName>
    <definedName name="QB_ROW_213240" localSheetId="2" hidden="1">'Budget vs actual'!$E$60</definedName>
    <definedName name="QB_ROW_2321" localSheetId="1" hidden="1">'Balance Sheet'!$C$7</definedName>
    <definedName name="QB_ROW_233330" localSheetId="1" hidden="1">'Balance Sheet'!$D$6</definedName>
    <definedName name="QB_ROW_235230" localSheetId="5" hidden="1">Cashflow!#REF!</definedName>
    <definedName name="QB_ROW_236240" localSheetId="2" hidden="1">'Budget vs actual'!$E$76</definedName>
    <definedName name="QB_ROW_237240" localSheetId="2" hidden="1">'Budget vs actual'!$E$77</definedName>
    <definedName name="QB_ROW_238240" localSheetId="5" hidden="1">Cashflow!#REF!</definedName>
    <definedName name="QB_ROW_28230" localSheetId="1" hidden="1">'Balance Sheet'!$D$15</definedName>
    <definedName name="QB_ROW_301" localSheetId="1" hidden="1">'Balance Sheet'!$A$40</definedName>
    <definedName name="QB_ROW_3021" localSheetId="1" hidden="1">'Balance Sheet'!$C$8</definedName>
    <definedName name="QB_ROW_305230" localSheetId="5" hidden="1">Cashflow!#REF!</definedName>
    <definedName name="QB_ROW_308230" localSheetId="5" hidden="1">Cashflow!#REF!</definedName>
    <definedName name="QB_ROW_314240" localSheetId="2" hidden="1">'Budget vs actual'!$E$85</definedName>
    <definedName name="QB_ROW_326240" localSheetId="1" hidden="1">'Balance Sheet'!$E$53</definedName>
    <definedName name="QB_ROW_328230" localSheetId="1" hidden="1">'Balance Sheet'!$D$16</definedName>
    <definedName name="QB_ROW_329220" localSheetId="1" hidden="1">'Balance Sheet'!$C$24</definedName>
    <definedName name="QB_ROW_330220" localSheetId="1" hidden="1">'Balance Sheet'!$C$25</definedName>
    <definedName name="QB_ROW_330230" localSheetId="5" hidden="1">Cashflow!$D$15</definedName>
    <definedName name="QB_ROW_3321" localSheetId="1" hidden="1">'Balance Sheet'!$C$10</definedName>
    <definedName name="QB_ROW_33220" localSheetId="1" hidden="1">'Balance Sheet'!$C$75</definedName>
    <definedName name="QB_ROW_3340" localSheetId="2" hidden="1">'Budget vs actual'!$E$12</definedName>
    <definedName name="QB_ROW_334240" localSheetId="2" hidden="1">'Budget vs actual'!$E$59</definedName>
    <definedName name="QB_ROW_335240" localSheetId="2" hidden="1">'Budget vs actual'!$E$90</definedName>
    <definedName name="QB_ROW_341240" localSheetId="2" hidden="1">'Budget vs actual'!$E$46</definedName>
    <definedName name="QB_ROW_34240" localSheetId="2" hidden="1">'Budget vs actual'!$E$86</definedName>
    <definedName name="QB_ROW_35240" localSheetId="2" hidden="1">'Budget vs actual'!$E$79</definedName>
    <definedName name="QB_ROW_360240" localSheetId="2" hidden="1">'Budget vs actual'!$E$91</definedName>
    <definedName name="QB_ROW_36240" localSheetId="2" hidden="1">'Budget vs actual'!$E$16</definedName>
    <definedName name="QB_ROW_364240" localSheetId="2" hidden="1">'Budget vs actual'!$E$54</definedName>
    <definedName name="QB_ROW_380030" localSheetId="2" hidden="1">'Budget vs actual'!$D$10</definedName>
    <definedName name="QB_ROW_380240" localSheetId="2" hidden="1">'Budget vs actual'!$E$13</definedName>
    <definedName name="QB_ROW_380330" localSheetId="2" hidden="1">'Budget vs actual'!$D$14</definedName>
    <definedName name="QB_ROW_380330" localSheetId="3" hidden="1">'Monthly '!$D$5</definedName>
    <definedName name="QB_ROW_380330" localSheetId="4" hidden="1">'YTD '!$D$6</definedName>
    <definedName name="QB_ROW_394230" localSheetId="1" hidden="1">'Balance Sheet'!$D$68</definedName>
    <definedName name="QB_ROW_395240" localSheetId="1" hidden="1">'Balance Sheet'!$E$50</definedName>
    <definedName name="QB_ROW_397220" localSheetId="1" hidden="1">'Balance Sheet'!$C$37</definedName>
    <definedName name="QB_ROW_398230" localSheetId="1" hidden="1">'Balance Sheet'!$D$17</definedName>
    <definedName name="QB_ROW_399230" localSheetId="1" hidden="1">'Balance Sheet'!$D$13</definedName>
    <definedName name="QB_ROW_399240" localSheetId="5" hidden="1">Cashflow!$E$8</definedName>
    <definedName name="QB_ROW_401220" localSheetId="1" hidden="1">'Balance Sheet'!$C$36</definedName>
    <definedName name="QB_ROW_4021" localSheetId="1" hidden="1">'Balance Sheet'!$C$11</definedName>
    <definedName name="QB_ROW_403220" localSheetId="1" hidden="1">'Balance Sheet'!$C$38</definedName>
    <definedName name="QB_ROW_409240" localSheetId="2" hidden="1">'Budget vs actual'!$E$72</definedName>
    <definedName name="QB_ROW_4321" localSheetId="1" hidden="1">'Balance Sheet'!$C$21</definedName>
    <definedName name="QB_ROW_454240" localSheetId="2" hidden="1">'Budget vs actual'!$E$6</definedName>
    <definedName name="QB_ROW_455240" localSheetId="2" hidden="1">'Budget vs actual'!$E$7</definedName>
    <definedName name="QB_ROW_456240" localSheetId="2" hidden="1">'Budget vs actual'!$E$8</definedName>
    <definedName name="QB_ROW_463230" localSheetId="5" hidden="1">Cashflow!#REF!</definedName>
    <definedName name="QB_ROW_472240" localSheetId="2" hidden="1">'Budget vs actual'!$E$67</definedName>
    <definedName name="QB_ROW_479240" localSheetId="1" hidden="1">'Balance Sheet'!$E$52</definedName>
    <definedName name="QB_ROW_489230" localSheetId="1" hidden="1">'Balance Sheet'!$D$61</definedName>
    <definedName name="QB_ROW_489230" localSheetId="5" hidden="1">Cashflow!$D$20</definedName>
    <definedName name="QB_ROW_497230" localSheetId="5" hidden="1">Cashflow!#REF!</definedName>
    <definedName name="QB_ROW_498240" localSheetId="2" hidden="1">'Budget vs actual'!$E$52</definedName>
    <definedName name="QB_ROW_501021" localSheetId="5" hidden="1">Cashflow!$C$2</definedName>
    <definedName name="QB_ROW_5011" localSheetId="1" hidden="1">'Balance Sheet'!$B$23</definedName>
    <definedName name="QB_ROW_501321" localSheetId="5" hidden="1">Cashflow!$C$13</definedName>
    <definedName name="QB_ROW_502021" localSheetId="5" hidden="1">Cashflow!$C$14</definedName>
    <definedName name="QB_ROW_502321" localSheetId="5" hidden="1">Cashflow!$C$17</definedName>
    <definedName name="QB_ROW_503021" localSheetId="5" hidden="1">Cashflow!$C$18</definedName>
    <definedName name="QB_ROW_503321" localSheetId="5" hidden="1">Cashflow!$C$26</definedName>
    <definedName name="QB_ROW_504031" localSheetId="5" hidden="1">Cashflow!$D$4</definedName>
    <definedName name="QB_ROW_505031" localSheetId="5" hidden="1">Cashflow!$D$5</definedName>
    <definedName name="QB_ROW_511230" localSheetId="5" hidden="1">Cashflow!#REF!</definedName>
    <definedName name="QB_ROW_511301" localSheetId="5" hidden="1">Cashflow!$A$29</definedName>
    <definedName name="QB_ROW_512311" localSheetId="5" hidden="1">Cashflow!$B$27</definedName>
    <definedName name="QB_ROW_513211" localSheetId="5" hidden="1">Cashflow!$B$28</definedName>
    <definedName name="QB_ROW_514230" localSheetId="1" hidden="1">'Balance Sheet'!$D$63</definedName>
    <definedName name="QB_ROW_5311" localSheetId="1" hidden="1">'Balance Sheet'!$B$33</definedName>
    <definedName name="QB_ROW_531240" localSheetId="2" hidden="1">'Budget vs actual'!$E$66</definedName>
    <definedName name="QB_ROW_536230" localSheetId="1" hidden="1">'Balance Sheet'!$D$71</definedName>
    <definedName name="QB_ROW_540240" localSheetId="1" hidden="1">'Balance Sheet'!$E$48</definedName>
    <definedName name="QB_ROW_567230" localSheetId="5" hidden="1">Cashflow!#REF!</definedName>
    <definedName name="QB_ROW_572230" localSheetId="5" hidden="1">Cashflow!#REF!</definedName>
    <definedName name="QB_ROW_573230" localSheetId="5" hidden="1">Cashflow!#REF!</definedName>
    <definedName name="QB_ROW_574230" localSheetId="5" hidden="1">Cashflow!#REF!</definedName>
    <definedName name="QB_ROW_587230" localSheetId="5" hidden="1">Cashflow!#REF!</definedName>
    <definedName name="QB_ROW_588230" localSheetId="5" hidden="1">Cashflow!#REF!</definedName>
    <definedName name="QB_ROW_592240" localSheetId="2" hidden="1">'Budget vs actual'!$E$49</definedName>
    <definedName name="QB_ROW_598240" localSheetId="1" hidden="1">'Balance Sheet'!$E$51</definedName>
    <definedName name="QB_ROW_6011" localSheetId="1" hidden="1">'Balance Sheet'!$B$34</definedName>
    <definedName name="QB_ROW_603230" localSheetId="5" hidden="1">Cashflow!#REF!</definedName>
    <definedName name="QB_ROW_604230" localSheetId="5" hidden="1">Cashflow!#REF!</definedName>
    <definedName name="QB_ROW_605230" localSheetId="5" hidden="1">Cashflow!#REF!</definedName>
    <definedName name="QB_ROW_615230" localSheetId="5" hidden="1">Cashflow!#REF!</definedName>
    <definedName name="QB_ROW_626230" localSheetId="5" hidden="1">Cashflow!#REF!</definedName>
    <definedName name="QB_ROW_627230" localSheetId="5" hidden="1">Cashflow!#REF!</definedName>
    <definedName name="QB_ROW_6311" localSheetId="1" hidden="1">'Balance Sheet'!$B$39</definedName>
    <definedName name="QB_ROW_635230" localSheetId="5" hidden="1">Cashflow!#REF!</definedName>
    <definedName name="QB_ROW_637230" localSheetId="5" hidden="1">Cashflow!#REF!</definedName>
    <definedName name="QB_ROW_638230" localSheetId="5" hidden="1">Cashflow!#REF!</definedName>
    <definedName name="QB_ROW_64230" localSheetId="5" hidden="1">Cashflow!#REF!</definedName>
    <definedName name="QB_ROW_649230" localSheetId="5" hidden="1">Cashflow!#REF!</definedName>
    <definedName name="QB_ROW_650230" localSheetId="5" hidden="1">Cashflow!#REF!</definedName>
    <definedName name="QB_ROW_654230" localSheetId="5" hidden="1">Cashflow!#REF!</definedName>
    <definedName name="QB_ROW_659230" localSheetId="5" hidden="1">Cashflow!#REF!</definedName>
    <definedName name="QB_ROW_663230" localSheetId="5" hidden="1">Cashflow!#REF!</definedName>
    <definedName name="QB_ROW_66340" localSheetId="1" hidden="1">'Balance Sheet'!$E$49</definedName>
    <definedName name="QB_ROW_68240" localSheetId="5" hidden="1">Cashflow!$E$7</definedName>
    <definedName name="QB_ROW_68330" localSheetId="1" hidden="1">'Balance Sheet'!$D$12</definedName>
    <definedName name="QB_ROW_686230" localSheetId="5" hidden="1">Cashflow!#REF!</definedName>
    <definedName name="QB_ROW_687230" localSheetId="5" hidden="1">Cashflow!#REF!</definedName>
    <definedName name="QB_ROW_692230" localSheetId="5" hidden="1">Cashflow!#REF!</definedName>
    <definedName name="QB_ROW_693230" localSheetId="1" hidden="1">'Balance Sheet'!$D$62</definedName>
    <definedName name="QB_ROW_693230" localSheetId="5" hidden="1">Cashflow!$D$21</definedName>
    <definedName name="QB_ROW_7001" localSheetId="1" hidden="1">'Balance Sheet'!$A$41</definedName>
    <definedName name="QB_ROW_700230" localSheetId="5" hidden="1">Cashflow!#REF!</definedName>
    <definedName name="QB_ROW_701230" localSheetId="5" hidden="1">Cashflow!#REF!</definedName>
    <definedName name="QB_ROW_702230" localSheetId="5" hidden="1">Cashflow!#REF!</definedName>
    <definedName name="QB_ROW_705230" localSheetId="5" hidden="1">Cashflow!#REF!</definedName>
    <definedName name="QB_ROW_727230" localSheetId="1" hidden="1">'Balance Sheet'!$D$67</definedName>
    <definedName name="QB_ROW_727230" localSheetId="5" hidden="1">Cashflow!$D$24</definedName>
    <definedName name="QB_ROW_729230" localSheetId="5" hidden="1">Cashflow!#REF!</definedName>
    <definedName name="QB_ROW_7301" localSheetId="1" hidden="1">'Balance Sheet'!$A$78</definedName>
    <definedName name="QB_ROW_731230" localSheetId="5" hidden="1">Cashflow!#REF!</definedName>
    <definedName name="QB_ROW_741230" localSheetId="5" hidden="1">Cashflow!#REF!</definedName>
    <definedName name="QB_ROW_743240" localSheetId="1" hidden="1">'Balance Sheet'!$E$54</definedName>
    <definedName name="QB_ROW_743240" localSheetId="5" hidden="1">Cashflow!$E$11</definedName>
    <definedName name="QB_ROW_746230" localSheetId="5" hidden="1">Cashflow!#REF!</definedName>
    <definedName name="QB_ROW_753230" localSheetId="5" hidden="1">Cashflow!#REF!</definedName>
    <definedName name="QB_ROW_757220" localSheetId="1" hidden="1">'Balance Sheet'!$C$26</definedName>
    <definedName name="QB_ROW_759220" localSheetId="1" hidden="1">'Balance Sheet'!$C$31</definedName>
    <definedName name="QB_ROW_760230" localSheetId="1" hidden="1">'Balance Sheet'!$D$18</definedName>
    <definedName name="QB_ROW_76220" localSheetId="1" hidden="1">'Balance Sheet'!$C$27</definedName>
    <definedName name="QB_ROW_767230" localSheetId="5" hidden="1">Cashflow!#REF!</definedName>
    <definedName name="QB_ROW_769240" localSheetId="2" hidden="1">'Budget vs actual'!$E$57</definedName>
    <definedName name="QB_ROW_777230" localSheetId="5" hidden="1">Cashflow!#REF!</definedName>
    <definedName name="QB_ROW_778240" localSheetId="2" hidden="1">'Budget vs actual'!$E$68</definedName>
    <definedName name="QB_ROW_779240" localSheetId="2" hidden="1">'Budget vs actual'!$E$82</definedName>
    <definedName name="QB_ROW_781230" localSheetId="5" hidden="1">Cashflow!#REF!</definedName>
    <definedName name="QB_ROW_78220" localSheetId="1" hidden="1">'Balance Sheet'!$C$28</definedName>
    <definedName name="QB_ROW_788230" localSheetId="1" hidden="1">'Balance Sheet'!$D$66</definedName>
    <definedName name="QB_ROW_788230" localSheetId="5" hidden="1">Cashflow!$D$23</definedName>
    <definedName name="QB_ROW_790230" localSheetId="5" hidden="1">Cashflow!#REF!</definedName>
    <definedName name="QB_ROW_79220" localSheetId="1" hidden="1">'Balance Sheet'!$C$32</definedName>
    <definedName name="QB_ROW_794230" localSheetId="5" hidden="1">Cashflow!#REF!</definedName>
    <definedName name="QB_ROW_797240" localSheetId="2" hidden="1">'Budget vs actual'!$E$87</definedName>
    <definedName name="QB_ROW_798230" localSheetId="5" hidden="1">Cashflow!#REF!</definedName>
    <definedName name="QB_ROW_8011" localSheetId="1" hidden="1">'Balance Sheet'!$B$42</definedName>
    <definedName name="QB_ROW_801240" localSheetId="1" hidden="1">'Balance Sheet'!$E$55</definedName>
    <definedName name="QB_ROW_801240" localSheetId="5" hidden="1">Cashflow!$E$12</definedName>
    <definedName name="QB_ROW_80220" localSheetId="1" hidden="1">'Balance Sheet'!$C$29</definedName>
    <definedName name="QB_ROW_802230" localSheetId="1" hidden="1">'Balance Sheet'!$D$59</definedName>
    <definedName name="QB_ROW_802230" localSheetId="5" hidden="1">Cashflow!$D$19</definedName>
    <definedName name="QB_ROW_803230" localSheetId="5" hidden="1">Cashflow!#REF!</definedName>
    <definedName name="QB_ROW_804230" localSheetId="5" hidden="1">Cashflow!#REF!</definedName>
    <definedName name="QB_ROW_808240" localSheetId="2" hidden="1">'Budget vs actual'!$E$40</definedName>
    <definedName name="QB_ROW_811230" localSheetId="1" hidden="1">'Balance Sheet'!$D$70</definedName>
    <definedName name="QB_ROW_813240" localSheetId="2" hidden="1">'Budget vs actual'!$E$55</definedName>
    <definedName name="QB_ROW_822230" localSheetId="5" hidden="1">Cashflow!#REF!</definedName>
    <definedName name="QB_ROW_823230" localSheetId="5" hidden="1">Cashflow!#REF!</definedName>
    <definedName name="QB_ROW_824230" localSheetId="1" hidden="1">'Balance Sheet'!$D$64</definedName>
    <definedName name="QB_ROW_825030" localSheetId="2" hidden="1">'Budget vs actual'!$D$35</definedName>
    <definedName name="QB_ROW_825330" localSheetId="2" hidden="1">'Budget vs actual'!$D$44</definedName>
    <definedName name="QB_ROW_825330" localSheetId="3" hidden="1">'Monthly '!$D$12</definedName>
    <definedName name="QB_ROW_825330" localSheetId="4" hidden="1">'YTD '!$D$13</definedName>
    <definedName name="QB_ROW_826240" localSheetId="2" hidden="1">'Budget vs actual'!$E$36</definedName>
    <definedName name="QB_ROW_827240" localSheetId="2" hidden="1">'Budget vs actual'!$E$37</definedName>
    <definedName name="QB_ROW_828240" localSheetId="2" hidden="1">'Budget vs actual'!$E$39</definedName>
    <definedName name="QB_ROW_829240" localSheetId="2" hidden="1">'Budget vs actual'!$E$41</definedName>
    <definedName name="QB_ROW_830240" localSheetId="2" hidden="1">'Budget vs actual'!$E$42</definedName>
    <definedName name="QB_ROW_8311" localSheetId="1" hidden="1">'Balance Sheet'!$B$73</definedName>
    <definedName name="QB_ROW_83220" localSheetId="1" hidden="1">'Balance Sheet'!$C$30</definedName>
    <definedName name="QB_ROW_835230" localSheetId="1" hidden="1">'Balance Sheet'!$D$65</definedName>
    <definedName name="QB_ROW_835230" localSheetId="5" hidden="1">Cashflow!$D$22</definedName>
    <definedName name="QB_ROW_84230" localSheetId="1" hidden="1">'Balance Sheet'!$D$14</definedName>
    <definedName name="QB_ROW_844240" localSheetId="2" hidden="1">'Budget vs actual'!$E$43</definedName>
    <definedName name="QB_ROW_846240" localSheetId="5" hidden="1">Cashflow!#REF!</definedName>
    <definedName name="QB_ROW_847240" localSheetId="2" hidden="1">'Budget vs actual'!$E$88</definedName>
    <definedName name="QB_ROW_849230" localSheetId="5" hidden="1">Cashflow!#REF!</definedName>
    <definedName name="QB_ROW_851240" localSheetId="2" hidden="1">'Budget vs actual'!$E$73</definedName>
    <definedName name="QB_ROW_852230" localSheetId="5" hidden="1">Cashflow!#REF!</definedName>
    <definedName name="QB_ROW_85230" localSheetId="5" hidden="1">Cashflow!#REF!</definedName>
    <definedName name="QB_ROW_853230" localSheetId="5" hidden="1">Cashflow!#REF!</definedName>
    <definedName name="QB_ROW_856240" localSheetId="2" hidden="1">'Budget vs actual'!$E$38</definedName>
    <definedName name="QB_ROW_857230" localSheetId="5" hidden="1">Cashflow!#REF!</definedName>
    <definedName name="QB_ROW_858230" localSheetId="5" hidden="1">Cashflow!#REF!</definedName>
    <definedName name="QB_ROW_859230" localSheetId="1" hidden="1">'Balance Sheet'!$D$60</definedName>
    <definedName name="QB_ROW_860230" localSheetId="5" hidden="1">Cashflow!#REF!</definedName>
    <definedName name="QB_ROW_861230" localSheetId="5" hidden="1">Cashflow!#REF!</definedName>
    <definedName name="QB_ROW_86230" localSheetId="5" hidden="1">Cashflow!$D$16</definedName>
    <definedName name="QB_ROW_86311" localSheetId="2" hidden="1">'Budget vs actual'!$B$20</definedName>
    <definedName name="QB_ROW_86311" localSheetId="3" hidden="1">'Monthly '!$B$8</definedName>
    <definedName name="QB_ROW_86311" localSheetId="4" hidden="1">'YTD '!$B$9</definedName>
    <definedName name="QB_ROW_86320" localSheetId="1" hidden="1">'Balance Sheet'!$C$35</definedName>
    <definedName name="QB_ROW_863230" localSheetId="5" hidden="1">Cashflow!#REF!</definedName>
    <definedName name="QB_ROW_88230" localSheetId="1" hidden="1">'Balance Sheet'!$D$9</definedName>
    <definedName name="QB_ROW_88240" localSheetId="5" hidden="1">Cashflow!$E$6</definedName>
    <definedName name="QB_ROW_89240" localSheetId="1" hidden="1">'Balance Sheet'!$E$45</definedName>
    <definedName name="QB_ROW_89240" localSheetId="5" hidden="1">Cashflow!$E$9</definedName>
    <definedName name="QB_ROW_9021" localSheetId="1" hidden="1">'Balance Sheet'!$C$43</definedName>
    <definedName name="QB_ROW_91240" localSheetId="5" hidden="1">Cashflow!$E$10</definedName>
    <definedName name="QB_ROW_9321" localSheetId="1" hidden="1">'Balance Sheet'!$C$57</definedName>
    <definedName name="QB_ROW_93240" localSheetId="5" hidden="1">Cashflow!#REF!</definedName>
    <definedName name="QB_ROW_95230" localSheetId="1" hidden="1">'Balance Sheet'!$D$20</definedName>
    <definedName name="QB_ROW_99240" localSheetId="2" hidden="1">'Budget vs actual'!$E$5</definedName>
    <definedName name="QBCANSUPPORTUPDATE" localSheetId="1">TRUE</definedName>
    <definedName name="QBCANSUPPORTUPDATE" localSheetId="2">TRUE</definedName>
    <definedName name="QBCANSUPPORTUPDATE" localSheetId="5">TRUE</definedName>
    <definedName name="QBCANSUPPORTUPDATE" localSheetId="3">TRUE</definedName>
    <definedName name="QBCANSUPPORTUPDATE" localSheetId="4">TRUE</definedName>
    <definedName name="QBCOMPANYFILENAME" localSheetId="1">"Q:\Habitat.QBW"</definedName>
    <definedName name="QBCOMPANYFILENAME" localSheetId="2">"Q:\Habitat.QBW"</definedName>
    <definedName name="QBCOMPANYFILENAME" localSheetId="5">"Q:\Habitat.QBW"</definedName>
    <definedName name="QBCOMPANYFILENAME" localSheetId="3">"Q:\Habitat.QBW"</definedName>
    <definedName name="QBCOMPANYFILENAME" localSheetId="4">"Q:\Habitat.QBW"</definedName>
    <definedName name="QBENDDATE" localSheetId="1">20210430</definedName>
    <definedName name="QBENDDATE" localSheetId="2">20210430</definedName>
    <definedName name="QBENDDATE" localSheetId="5">20210430</definedName>
    <definedName name="QBENDDATE" localSheetId="3">20210430</definedName>
    <definedName name="QBENDDATE" localSheetId="4">20210430</definedName>
    <definedName name="QBHEADERSONSCREEN" localSheetId="1">FALSE</definedName>
    <definedName name="QBHEADERSONSCREEN" localSheetId="2">FALSE</definedName>
    <definedName name="QBHEADERSONSCREEN" localSheetId="5">FALSE</definedName>
    <definedName name="QBHEADERSONSCREEN" localSheetId="3">FALSE</definedName>
    <definedName name="QBHEADERSONSCREEN" localSheetId="4">FALSE</definedName>
    <definedName name="QBMETADATASIZE" localSheetId="1">5924</definedName>
    <definedName name="QBMETADATASIZE" localSheetId="2">5924</definedName>
    <definedName name="QBMETADATASIZE" localSheetId="5">5924</definedName>
    <definedName name="QBMETADATASIZE" localSheetId="3">5924</definedName>
    <definedName name="QBMETADATASIZE" localSheetId="4">5924</definedName>
    <definedName name="QBPRESERVECOLOR" localSheetId="1">TRUE</definedName>
    <definedName name="QBPRESERVECOLOR" localSheetId="2">TRUE</definedName>
    <definedName name="QBPRESERVECOLOR" localSheetId="5">TRUE</definedName>
    <definedName name="QBPRESERVECOLOR" localSheetId="3">TRUE</definedName>
    <definedName name="QBPRESERVECOLOR" localSheetId="4">TRUE</definedName>
    <definedName name="QBPRESERVEFONT" localSheetId="1">TRUE</definedName>
    <definedName name="QBPRESERVEFONT" localSheetId="2">TRUE</definedName>
    <definedName name="QBPRESERVEFONT" localSheetId="5">TRUE</definedName>
    <definedName name="QBPRESERVEFONT" localSheetId="3">TRUE</definedName>
    <definedName name="QBPRESERVEFONT" localSheetId="4">TRUE</definedName>
    <definedName name="QBPRESERVEROWHEIGHT" localSheetId="1">TRUE</definedName>
    <definedName name="QBPRESERVEROWHEIGHT" localSheetId="2">TRUE</definedName>
    <definedName name="QBPRESERVEROWHEIGHT" localSheetId="5">TRUE</definedName>
    <definedName name="QBPRESERVEROWHEIGHT" localSheetId="3">TRUE</definedName>
    <definedName name="QBPRESERVEROWHEIGHT" localSheetId="4">TRUE</definedName>
    <definedName name="QBPRESERVESPACE" localSheetId="1">TRUE</definedName>
    <definedName name="QBPRESERVESPACE" localSheetId="2">TRUE</definedName>
    <definedName name="QBPRESERVESPACE" localSheetId="5">TRUE</definedName>
    <definedName name="QBPRESERVESPACE" localSheetId="3">TRUE</definedName>
    <definedName name="QBPRESERVESPACE" localSheetId="4">TRUE</definedName>
    <definedName name="QBREPORTCOLAXIS" localSheetId="1">0</definedName>
    <definedName name="QBREPORTCOLAXIS" localSheetId="2">0</definedName>
    <definedName name="QBREPORTCOLAXIS" localSheetId="5">0</definedName>
    <definedName name="QBREPORTCOLAXIS" localSheetId="3">0</definedName>
    <definedName name="QBREPORTCOLAXIS" localSheetId="4">0</definedName>
    <definedName name="QBREPORTCOMPANYID" localSheetId="1">"73ff819a7f1749cd89e247e5e9205a75"</definedName>
    <definedName name="QBREPORTCOMPANYID" localSheetId="2">"73ff819a7f1749cd89e247e5e9205a75"</definedName>
    <definedName name="QBREPORTCOMPANYID" localSheetId="5">"73ff819a7f1749cd89e247e5e9205a75"</definedName>
    <definedName name="QBREPORTCOMPANYID" localSheetId="3">"73ff819a7f1749cd89e247e5e9205a75"</definedName>
    <definedName name="QBREPORTCOMPANYID" localSheetId="4">"73ff819a7f1749cd89e247e5e9205a75"</definedName>
    <definedName name="QBREPORTCOMPARECOL_ANNUALBUDGET" localSheetId="1">FALSE</definedName>
    <definedName name="QBREPORTCOMPARECOL_ANNUALBUDGET" localSheetId="2">FALSE</definedName>
    <definedName name="QBREPORTCOMPARECOL_ANNUALBUDGET" localSheetId="5">FALSE</definedName>
    <definedName name="QBREPORTCOMPARECOL_ANNUALBUDGET" localSheetId="3">FALSE</definedName>
    <definedName name="QBREPORTCOMPARECOL_ANNUALBUDGET" localSheetId="4">FALSE</definedName>
    <definedName name="QBREPORTCOMPARECOL_AVGCOGS" localSheetId="1">FALSE</definedName>
    <definedName name="QBREPORTCOMPARECOL_AVGCOGS" localSheetId="2">FALSE</definedName>
    <definedName name="QBREPORTCOMPARECOL_AVGCOGS" localSheetId="5">FALSE</definedName>
    <definedName name="QBREPORTCOMPARECOL_AVGCOGS" localSheetId="3">FALSE</definedName>
    <definedName name="QBREPORTCOMPARECOL_AVGCOGS" localSheetId="4">FALSE</definedName>
    <definedName name="QBREPORTCOMPARECOL_AVGPRICE" localSheetId="1">FALSE</definedName>
    <definedName name="QBREPORTCOMPARECOL_AVGPRICE" localSheetId="2">FALSE</definedName>
    <definedName name="QBREPORTCOMPARECOL_AVGPRICE" localSheetId="5">FALSE</definedName>
    <definedName name="QBREPORTCOMPARECOL_AVGPRICE" localSheetId="3">FALSE</definedName>
    <definedName name="QBREPORTCOMPARECOL_AVGPRICE" localSheetId="4">FALSE</definedName>
    <definedName name="QBREPORTCOMPARECOL_BUDDIFF" localSheetId="1">FALSE</definedName>
    <definedName name="QBREPORTCOMPARECOL_BUDDIFF" localSheetId="2">TRUE</definedName>
    <definedName name="QBREPORTCOMPARECOL_BUDDIFF" localSheetId="5">FALSE</definedName>
    <definedName name="QBREPORTCOMPARECOL_BUDDIFF" localSheetId="3">FALSE</definedName>
    <definedName name="QBREPORTCOMPARECOL_BUDDIFF" localSheetId="4">FALSE</definedName>
    <definedName name="QBREPORTCOMPARECOL_BUDGET" localSheetId="1">FALSE</definedName>
    <definedName name="QBREPORTCOMPARECOL_BUDGET" localSheetId="2">TRUE</definedName>
    <definedName name="QBREPORTCOMPARECOL_BUDGET" localSheetId="5">FALSE</definedName>
    <definedName name="QBREPORTCOMPARECOL_BUDGET" localSheetId="3">FALSE</definedName>
    <definedName name="QBREPORTCOMPARECOL_BUDGET" localSheetId="4">FALSE</definedName>
    <definedName name="QBREPORTCOMPARECOL_BUDPCT" localSheetId="1">FALSE</definedName>
    <definedName name="QBREPORTCOMPARECOL_BUDPCT" localSheetId="2">FALSE</definedName>
    <definedName name="QBREPORTCOMPARECOL_BUDPCT" localSheetId="5">FALSE</definedName>
    <definedName name="QBREPORTCOMPARECOL_BUDPCT" localSheetId="3">FALSE</definedName>
    <definedName name="QBREPORTCOMPARECOL_BUDPCT" localSheetId="4">FALSE</definedName>
    <definedName name="QBREPORTCOMPARECOL_COGS" localSheetId="1">FALSE</definedName>
    <definedName name="QBREPORTCOMPARECOL_COGS" localSheetId="2">FALSE</definedName>
    <definedName name="QBREPORTCOMPARECOL_COGS" localSheetId="5">FALSE</definedName>
    <definedName name="QBREPORTCOMPARECOL_COGS" localSheetId="3">FALSE</definedName>
    <definedName name="QBREPORTCOMPARECOL_COGS" localSheetId="4">FALSE</definedName>
    <definedName name="QBREPORTCOMPARECOL_EXCLUDEAMOUNT" localSheetId="1">FALSE</definedName>
    <definedName name="QBREPORTCOMPARECOL_EXCLUDEAMOUNT" localSheetId="2">FALSE</definedName>
    <definedName name="QBREPORTCOMPARECOL_EXCLUDEAMOUNT" localSheetId="5">FALSE</definedName>
    <definedName name="QBREPORTCOMPARECOL_EXCLUDEAMOUNT" localSheetId="3">FALSE</definedName>
    <definedName name="QBREPORTCOMPARECOL_EXCLUDEAMOUNT" localSheetId="4">FALSE</definedName>
    <definedName name="QBREPORTCOMPARECOL_EXCLUDECURPERIOD" localSheetId="1">FALSE</definedName>
    <definedName name="QBREPORTCOMPARECOL_EXCLUDECURPERIOD" localSheetId="2">FALSE</definedName>
    <definedName name="QBREPORTCOMPARECOL_EXCLUDECURPERIOD" localSheetId="5">FALSE</definedName>
    <definedName name="QBREPORTCOMPARECOL_EXCLUDECURPERIOD" localSheetId="3">FALSE</definedName>
    <definedName name="QBREPORTCOMPARECOL_EXCLUDECURPERIOD" localSheetId="4">FALSE</definedName>
    <definedName name="QBREPORTCOMPARECOL_FORECAST" localSheetId="1">FALSE</definedName>
    <definedName name="QBREPORTCOMPARECOL_FORECAST" localSheetId="2">FALSE</definedName>
    <definedName name="QBREPORTCOMPARECOL_FORECAST" localSheetId="5">FALSE</definedName>
    <definedName name="QBREPORTCOMPARECOL_FORECAST" localSheetId="3">FALSE</definedName>
    <definedName name="QBREPORTCOMPARECOL_FORECAST" localSheetId="4">FALSE</definedName>
    <definedName name="QBREPORTCOMPARECOL_GROSSMARGIN" localSheetId="1">FALSE</definedName>
    <definedName name="QBREPORTCOMPARECOL_GROSSMARGIN" localSheetId="2">FALSE</definedName>
    <definedName name="QBREPORTCOMPARECOL_GROSSMARGIN" localSheetId="5">FALSE</definedName>
    <definedName name="QBREPORTCOMPARECOL_GROSSMARGIN" localSheetId="3">FALSE</definedName>
    <definedName name="QBREPORTCOMPARECOL_GROSSMARGIN" localSheetId="4">FALSE</definedName>
    <definedName name="QBREPORTCOMPARECOL_GROSSMARGINPCT" localSheetId="1">FALSE</definedName>
    <definedName name="QBREPORTCOMPARECOL_GROSSMARGINPCT" localSheetId="2">FALSE</definedName>
    <definedName name="QBREPORTCOMPARECOL_GROSSMARGINPCT" localSheetId="5">FALSE</definedName>
    <definedName name="QBREPORTCOMPARECOL_GROSSMARGINPCT" localSheetId="3">FALSE</definedName>
    <definedName name="QBREPORTCOMPARECOL_GROSSMARGINPCT" localSheetId="4">FALSE</definedName>
    <definedName name="QBREPORTCOMPARECOL_HOURS" localSheetId="1">FALSE</definedName>
    <definedName name="QBREPORTCOMPARECOL_HOURS" localSheetId="2">FALSE</definedName>
    <definedName name="QBREPORTCOMPARECOL_HOURS" localSheetId="5">FALSE</definedName>
    <definedName name="QBREPORTCOMPARECOL_HOURS" localSheetId="3">FALSE</definedName>
    <definedName name="QBREPORTCOMPARECOL_HOURS" localSheetId="4">FALSE</definedName>
    <definedName name="QBREPORTCOMPARECOL_PCTCOL" localSheetId="1">FALSE</definedName>
    <definedName name="QBREPORTCOMPARECOL_PCTCOL" localSheetId="2">FALSE</definedName>
    <definedName name="QBREPORTCOMPARECOL_PCTCOL" localSheetId="5">FALSE</definedName>
    <definedName name="QBREPORTCOMPARECOL_PCTCOL" localSheetId="3">FALSE</definedName>
    <definedName name="QBREPORTCOMPARECOL_PCTCOL" localSheetId="4">FALSE</definedName>
    <definedName name="QBREPORTCOMPARECOL_PCTEXPENSE" localSheetId="1">FALSE</definedName>
    <definedName name="QBREPORTCOMPARECOL_PCTEXPENSE" localSheetId="2">FALSE</definedName>
    <definedName name="QBREPORTCOMPARECOL_PCTEXPENSE" localSheetId="5">FALSE</definedName>
    <definedName name="QBREPORTCOMPARECOL_PCTEXPENSE" localSheetId="3">FALSE</definedName>
    <definedName name="QBREPORTCOMPARECOL_PCTEXPENSE" localSheetId="4">FALSE</definedName>
    <definedName name="QBREPORTCOMPARECOL_PCTINCOME" localSheetId="1">FALSE</definedName>
    <definedName name="QBREPORTCOMPARECOL_PCTINCOME" localSheetId="2">FALSE</definedName>
    <definedName name="QBREPORTCOMPARECOL_PCTINCOME" localSheetId="5">FALSE</definedName>
    <definedName name="QBREPORTCOMPARECOL_PCTINCOME" localSheetId="3">FALSE</definedName>
    <definedName name="QBREPORTCOMPARECOL_PCTINCOME" localSheetId="4">FALSE</definedName>
    <definedName name="QBREPORTCOMPARECOL_PCTOFSALES" localSheetId="1">FALSE</definedName>
    <definedName name="QBREPORTCOMPARECOL_PCTOFSALES" localSheetId="2">FALSE</definedName>
    <definedName name="QBREPORTCOMPARECOL_PCTOFSALES" localSheetId="5">FALSE</definedName>
    <definedName name="QBREPORTCOMPARECOL_PCTOFSALES" localSheetId="3">FALSE</definedName>
    <definedName name="QBREPORTCOMPARECOL_PCTOFSALES" localSheetId="4">FALSE</definedName>
    <definedName name="QBREPORTCOMPARECOL_PCTROW" localSheetId="1">FALSE</definedName>
    <definedName name="QBREPORTCOMPARECOL_PCTROW" localSheetId="2">FALSE</definedName>
    <definedName name="QBREPORTCOMPARECOL_PCTROW" localSheetId="5">FALSE</definedName>
    <definedName name="QBREPORTCOMPARECOL_PCTROW" localSheetId="3">FALSE</definedName>
    <definedName name="QBREPORTCOMPARECOL_PCTROW" localSheetId="4">FALSE</definedName>
    <definedName name="QBREPORTCOMPARECOL_PPDIFF" localSheetId="1">FALSE</definedName>
    <definedName name="QBREPORTCOMPARECOL_PPDIFF" localSheetId="2">FALSE</definedName>
    <definedName name="QBREPORTCOMPARECOL_PPDIFF" localSheetId="5">FALSE</definedName>
    <definedName name="QBREPORTCOMPARECOL_PPDIFF" localSheetId="3">FALSE</definedName>
    <definedName name="QBREPORTCOMPARECOL_PPDIFF" localSheetId="4">FALSE</definedName>
    <definedName name="QBREPORTCOMPARECOL_PPPCT" localSheetId="1">FALSE</definedName>
    <definedName name="QBREPORTCOMPARECOL_PPPCT" localSheetId="2">FALSE</definedName>
    <definedName name="QBREPORTCOMPARECOL_PPPCT" localSheetId="5">FALSE</definedName>
    <definedName name="QBREPORTCOMPARECOL_PPPCT" localSheetId="3">FALSE</definedName>
    <definedName name="QBREPORTCOMPARECOL_PPPCT" localSheetId="4">FALSE</definedName>
    <definedName name="QBREPORTCOMPARECOL_PREVPERIOD" localSheetId="1">FALSE</definedName>
    <definedName name="QBREPORTCOMPARECOL_PREVPERIOD" localSheetId="2">FALSE</definedName>
    <definedName name="QBREPORTCOMPARECOL_PREVPERIOD" localSheetId="5">FALSE</definedName>
    <definedName name="QBREPORTCOMPARECOL_PREVPERIOD" localSheetId="3">FALSE</definedName>
    <definedName name="QBREPORTCOMPARECOL_PREVPERIOD" localSheetId="4">FALSE</definedName>
    <definedName name="QBREPORTCOMPARECOL_PREVYEAR" localSheetId="1">TRUE</definedName>
    <definedName name="QBREPORTCOMPARECOL_PREVYEAR" localSheetId="2">FALSE</definedName>
    <definedName name="QBREPORTCOMPARECOL_PREVYEAR" localSheetId="5">FALSE</definedName>
    <definedName name="QBREPORTCOMPARECOL_PREVYEAR" localSheetId="3">TRUE</definedName>
    <definedName name="QBREPORTCOMPARECOL_PREVYEAR" localSheetId="4">TRUE</definedName>
    <definedName name="QBREPORTCOMPARECOL_PYDIFF" localSheetId="1">TRUE</definedName>
    <definedName name="QBREPORTCOMPARECOL_PYDIFF" localSheetId="2">FALSE</definedName>
    <definedName name="QBREPORTCOMPARECOL_PYDIFF" localSheetId="5">FALSE</definedName>
    <definedName name="QBREPORTCOMPARECOL_PYDIFF" localSheetId="3">TRUE</definedName>
    <definedName name="QBREPORTCOMPARECOL_PYDIFF" localSheetId="4">TRUE</definedName>
    <definedName name="QBREPORTCOMPARECOL_PYPCT" localSheetId="1">FALSE</definedName>
    <definedName name="QBREPORTCOMPARECOL_PYPCT" localSheetId="2">FALSE</definedName>
    <definedName name="QBREPORTCOMPARECOL_PYPCT" localSheetId="5">FALSE</definedName>
    <definedName name="QBREPORTCOMPARECOL_PYPCT" localSheetId="3">FALSE</definedName>
    <definedName name="QBREPORTCOMPARECOL_PYPCT" localSheetId="4">FALSE</definedName>
    <definedName name="QBREPORTCOMPARECOL_QTY" localSheetId="1">FALSE</definedName>
    <definedName name="QBREPORTCOMPARECOL_QTY" localSheetId="2">FALSE</definedName>
    <definedName name="QBREPORTCOMPARECOL_QTY" localSheetId="5">FALSE</definedName>
    <definedName name="QBREPORTCOMPARECOL_QTY" localSheetId="3">FALSE</definedName>
    <definedName name="QBREPORTCOMPARECOL_QTY" localSheetId="4">FALSE</definedName>
    <definedName name="QBREPORTCOMPARECOL_RATE" localSheetId="1">FALSE</definedName>
    <definedName name="QBREPORTCOMPARECOL_RATE" localSheetId="2">FALSE</definedName>
    <definedName name="QBREPORTCOMPARECOL_RATE" localSheetId="5">FALSE</definedName>
    <definedName name="QBREPORTCOMPARECOL_RATE" localSheetId="3">FALSE</definedName>
    <definedName name="QBREPORTCOMPARECOL_RATE" localSheetId="4">FALSE</definedName>
    <definedName name="QBREPORTCOMPARECOL_TRIPBILLEDMILES" localSheetId="1">FALSE</definedName>
    <definedName name="QBREPORTCOMPARECOL_TRIPBILLEDMILES" localSheetId="2">FALSE</definedName>
    <definedName name="QBREPORTCOMPARECOL_TRIPBILLEDMILES" localSheetId="5">FALSE</definedName>
    <definedName name="QBREPORTCOMPARECOL_TRIPBILLEDMILES" localSheetId="3">FALSE</definedName>
    <definedName name="QBREPORTCOMPARECOL_TRIPBILLEDMILES" localSheetId="4">FALSE</definedName>
    <definedName name="QBREPORTCOMPARECOL_TRIPBILLINGAMOUNT" localSheetId="1">FALSE</definedName>
    <definedName name="QBREPORTCOMPARECOL_TRIPBILLINGAMOUNT" localSheetId="2">FALSE</definedName>
    <definedName name="QBREPORTCOMPARECOL_TRIPBILLINGAMOUNT" localSheetId="5">FALSE</definedName>
    <definedName name="QBREPORTCOMPARECOL_TRIPBILLINGAMOUNT" localSheetId="3">FALSE</definedName>
    <definedName name="QBREPORTCOMPARECOL_TRIPBILLINGAMOUNT" localSheetId="4">FALSE</definedName>
    <definedName name="QBREPORTCOMPARECOL_TRIPMILES" localSheetId="1">FALSE</definedName>
    <definedName name="QBREPORTCOMPARECOL_TRIPMILES" localSheetId="2">FALSE</definedName>
    <definedName name="QBREPORTCOMPARECOL_TRIPMILES" localSheetId="5">FALSE</definedName>
    <definedName name="QBREPORTCOMPARECOL_TRIPMILES" localSheetId="3">FALSE</definedName>
    <definedName name="QBREPORTCOMPARECOL_TRIPMILES" localSheetId="4">FALSE</definedName>
    <definedName name="QBREPORTCOMPARECOL_TRIPNOTBILLABLEMILES" localSheetId="1">FALSE</definedName>
    <definedName name="QBREPORTCOMPARECOL_TRIPNOTBILLABLEMILES" localSheetId="2">FALSE</definedName>
    <definedName name="QBREPORTCOMPARECOL_TRIPNOTBILLABLEMILES" localSheetId="5">FALSE</definedName>
    <definedName name="QBREPORTCOMPARECOL_TRIPNOTBILLABLEMILES" localSheetId="3">FALSE</definedName>
    <definedName name="QBREPORTCOMPARECOL_TRIPNOTBILLABLEMILES" localSheetId="4">FALSE</definedName>
    <definedName name="QBREPORTCOMPARECOL_TRIPTAXDEDUCTIBLEAMOUNT" localSheetId="1">FALSE</definedName>
    <definedName name="QBREPORTCOMPARECOL_TRIPTAXDEDUCTIBLEAMOUNT" localSheetId="2">FALSE</definedName>
    <definedName name="QBREPORTCOMPARECOL_TRIPTAXDEDUCTIBLEAMOUNT" localSheetId="5">FALSE</definedName>
    <definedName name="QBREPORTCOMPARECOL_TRIPTAXDEDUCTIBLEAMOUNT" localSheetId="3">FALSE</definedName>
    <definedName name="QBREPORTCOMPARECOL_TRIPTAXDEDUCTIBLEAMOUNT" localSheetId="4">FALSE</definedName>
    <definedName name="QBREPORTCOMPARECOL_TRIPUNBILLEDMILES" localSheetId="1">FALSE</definedName>
    <definedName name="QBREPORTCOMPARECOL_TRIPUNBILLEDMILES" localSheetId="2">FALSE</definedName>
    <definedName name="QBREPORTCOMPARECOL_TRIPUNBILLEDMILES" localSheetId="5">FALSE</definedName>
    <definedName name="QBREPORTCOMPARECOL_TRIPUNBILLEDMILES" localSheetId="3">FALSE</definedName>
    <definedName name="QBREPORTCOMPARECOL_TRIPUNBILLEDMILES" localSheetId="4">FALSE</definedName>
    <definedName name="QBREPORTCOMPARECOL_YTD" localSheetId="1">FALSE</definedName>
    <definedName name="QBREPORTCOMPARECOL_YTD" localSheetId="2">FALSE</definedName>
    <definedName name="QBREPORTCOMPARECOL_YTD" localSheetId="5">FALSE</definedName>
    <definedName name="QBREPORTCOMPARECOL_YTD" localSheetId="3">FALSE</definedName>
    <definedName name="QBREPORTCOMPARECOL_YTD" localSheetId="4">FALSE</definedName>
    <definedName name="QBREPORTCOMPARECOL_YTDBUDGET" localSheetId="1">FALSE</definedName>
    <definedName name="QBREPORTCOMPARECOL_YTDBUDGET" localSheetId="2">FALSE</definedName>
    <definedName name="QBREPORTCOMPARECOL_YTDBUDGET" localSheetId="5">FALSE</definedName>
    <definedName name="QBREPORTCOMPARECOL_YTDBUDGET" localSheetId="3">FALSE</definedName>
    <definedName name="QBREPORTCOMPARECOL_YTDBUDGET" localSheetId="4">FALSE</definedName>
    <definedName name="QBREPORTCOMPARECOL_YTDPCT" localSheetId="1">FALSE</definedName>
    <definedName name="QBREPORTCOMPARECOL_YTDPCT" localSheetId="2">FALSE</definedName>
    <definedName name="QBREPORTCOMPARECOL_YTDPCT" localSheetId="5">FALSE</definedName>
    <definedName name="QBREPORTCOMPARECOL_YTDPCT" localSheetId="3">FALSE</definedName>
    <definedName name="QBREPORTCOMPARECOL_YTDPCT" localSheetId="4">FALSE</definedName>
    <definedName name="QBREPORTROWAXIS" localSheetId="1">9</definedName>
    <definedName name="QBREPORTROWAXIS" localSheetId="2">11</definedName>
    <definedName name="QBREPORTROWAXIS" localSheetId="5">77</definedName>
    <definedName name="QBREPORTROWAXIS" localSheetId="3">11</definedName>
    <definedName name="QBREPORTROWAXIS" localSheetId="4">11</definedName>
    <definedName name="QBREPORTSUBCOLAXIS" localSheetId="1">24</definedName>
    <definedName name="QBREPORTSUBCOLAXIS" localSheetId="2">24</definedName>
    <definedName name="QBREPORTSUBCOLAXIS" localSheetId="5">0</definedName>
    <definedName name="QBREPORTSUBCOLAXIS" localSheetId="3">24</definedName>
    <definedName name="QBREPORTSUBCOLAXIS" localSheetId="4">24</definedName>
    <definedName name="QBREPORTTYPE" localSheetId="1">6</definedName>
    <definedName name="QBREPORTTYPE" localSheetId="2">288</definedName>
    <definedName name="QBREPORTTYPE" localSheetId="5">238</definedName>
    <definedName name="QBREPORTTYPE" localSheetId="3">1</definedName>
    <definedName name="QBREPORTTYPE" localSheetId="4">1</definedName>
    <definedName name="QBROWHEADERS" localSheetId="1">5</definedName>
    <definedName name="QBROWHEADERS" localSheetId="2">5</definedName>
    <definedName name="QBROWHEADERS" localSheetId="5">5</definedName>
    <definedName name="QBROWHEADERS" localSheetId="3">4</definedName>
    <definedName name="QBROWHEADERS" localSheetId="4">4</definedName>
    <definedName name="QBSTARTDATE" localSheetId="1">20210401</definedName>
    <definedName name="QBSTARTDATE" localSheetId="2">20210401</definedName>
    <definedName name="QBSTARTDATE" localSheetId="5">20210401</definedName>
    <definedName name="QBSTARTDATE" localSheetId="3">20210401</definedName>
    <definedName name="QBSTARTDATE" localSheetId="4">20200701</definedName>
  </definedNames>
  <calcPr calcId="145621"/>
</workbook>
</file>

<file path=xl/calcChain.xml><?xml version="1.0" encoding="utf-8"?>
<calcChain xmlns="http://schemas.openxmlformats.org/spreadsheetml/2006/main">
  <c r="F25" i="11" l="1"/>
  <c r="F26" i="11"/>
  <c r="F43" i="11"/>
  <c r="F42" i="11"/>
  <c r="F41" i="11"/>
  <c r="F40" i="11"/>
  <c r="G40" i="11" s="1"/>
  <c r="F39" i="11"/>
  <c r="F38" i="11"/>
  <c r="D43" i="11"/>
  <c r="I21" i="7"/>
  <c r="G21" i="7"/>
  <c r="E21" i="7"/>
  <c r="D42" i="11"/>
  <c r="G42" i="11" s="1"/>
  <c r="D41" i="11"/>
  <c r="G41" i="11" s="1"/>
  <c r="D40" i="11"/>
  <c r="D39" i="11"/>
  <c r="D38" i="11"/>
  <c r="F29" i="11"/>
  <c r="I20" i="5"/>
  <c r="G20" i="5"/>
  <c r="E20" i="5"/>
  <c r="F28" i="11"/>
  <c r="F27" i="11"/>
  <c r="F24" i="11"/>
  <c r="F15" i="11"/>
  <c r="F14" i="11"/>
  <c r="F13" i="11"/>
  <c r="F12" i="11"/>
  <c r="F11" i="11"/>
  <c r="F10" i="11"/>
  <c r="D15" i="11"/>
  <c r="G15" i="11" s="1"/>
  <c r="D14" i="11"/>
  <c r="D28" i="11" s="1"/>
  <c r="D13" i="11"/>
  <c r="D27" i="11" s="1"/>
  <c r="D12" i="11"/>
  <c r="D26" i="11" s="1"/>
  <c r="D11" i="11"/>
  <c r="D25" i="11" s="1"/>
  <c r="D10" i="11"/>
  <c r="D24" i="11" s="1"/>
  <c r="G5" i="11"/>
  <c r="J101" i="3"/>
  <c r="H101" i="3"/>
  <c r="F101" i="3"/>
  <c r="E14" i="11"/>
  <c r="E13" i="11"/>
  <c r="E12" i="11"/>
  <c r="E11" i="11"/>
  <c r="E10" i="11"/>
  <c r="G39" i="11" l="1"/>
  <c r="G27" i="11"/>
  <c r="G25" i="11"/>
  <c r="G13" i="11"/>
  <c r="D29" i="11"/>
  <c r="G29" i="11" s="1"/>
  <c r="G24" i="11"/>
  <c r="G28" i="11"/>
  <c r="G38" i="11"/>
  <c r="G43" i="11"/>
  <c r="G26" i="11"/>
  <c r="G14" i="11"/>
  <c r="G12" i="11"/>
  <c r="G11" i="11"/>
  <c r="G10" i="11"/>
  <c r="F26" i="9" l="1"/>
  <c r="G6" i="11" s="1"/>
  <c r="F17" i="9"/>
  <c r="F13" i="9"/>
  <c r="F27" i="9" l="1"/>
  <c r="F29" i="9" s="1"/>
  <c r="I19" i="7"/>
  <c r="G19" i="7"/>
  <c r="E19" i="7"/>
  <c r="I18" i="7"/>
  <c r="G18" i="7"/>
  <c r="E18" i="7"/>
  <c r="I17" i="7"/>
  <c r="I16" i="7"/>
  <c r="I15" i="7"/>
  <c r="I14" i="7"/>
  <c r="I13" i="7"/>
  <c r="I12" i="7"/>
  <c r="I11" i="7"/>
  <c r="I9" i="7"/>
  <c r="G9" i="7"/>
  <c r="E9" i="7"/>
  <c r="I8" i="7"/>
  <c r="G8" i="7"/>
  <c r="E8" i="7"/>
  <c r="I7" i="7"/>
  <c r="I6" i="7"/>
  <c r="I5" i="7"/>
  <c r="I4" i="7"/>
  <c r="I18" i="5" l="1"/>
  <c r="G18" i="5"/>
  <c r="E18" i="5"/>
  <c r="I17" i="5"/>
  <c r="G17" i="5"/>
  <c r="E17" i="5"/>
  <c r="I16" i="5"/>
  <c r="I15" i="5"/>
  <c r="I14" i="5"/>
  <c r="I13" i="5"/>
  <c r="I12" i="5"/>
  <c r="I11" i="5"/>
  <c r="I10" i="5"/>
  <c r="I8" i="5"/>
  <c r="G8" i="5"/>
  <c r="E8" i="5"/>
  <c r="I7" i="5"/>
  <c r="G7" i="5"/>
  <c r="E7" i="5"/>
  <c r="I6" i="5"/>
  <c r="I5" i="5"/>
  <c r="I4" i="5"/>
  <c r="F99" i="3" l="1"/>
  <c r="F98" i="3"/>
  <c r="J97" i="3"/>
  <c r="H97" i="3"/>
  <c r="F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0" i="3"/>
  <c r="H80" i="3"/>
  <c r="F80" i="3"/>
  <c r="J79" i="3"/>
  <c r="J78" i="3"/>
  <c r="J77" i="3"/>
  <c r="J76" i="3"/>
  <c r="J74" i="3"/>
  <c r="H74" i="3"/>
  <c r="F74" i="3"/>
  <c r="J73" i="3"/>
  <c r="J72" i="3"/>
  <c r="J71" i="3"/>
  <c r="J70" i="3"/>
  <c r="J69" i="3"/>
  <c r="J68" i="3"/>
  <c r="J67" i="3"/>
  <c r="J66" i="3"/>
  <c r="J65" i="3"/>
  <c r="H63" i="3"/>
  <c r="J63" i="3" s="1"/>
  <c r="F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4" i="3"/>
  <c r="H44" i="3"/>
  <c r="F44" i="3"/>
  <c r="J43" i="3"/>
  <c r="J42" i="3"/>
  <c r="J41" i="3"/>
  <c r="J40" i="3"/>
  <c r="J39" i="3"/>
  <c r="J38" i="3"/>
  <c r="J37" i="3"/>
  <c r="J36" i="3"/>
  <c r="J34" i="3"/>
  <c r="H34" i="3"/>
  <c r="F34" i="3"/>
  <c r="J33" i="3"/>
  <c r="J32" i="3"/>
  <c r="J31" i="3"/>
  <c r="J30" i="3"/>
  <c r="J29" i="3"/>
  <c r="J27" i="3"/>
  <c r="H27" i="3"/>
  <c r="F27" i="3"/>
  <c r="J26" i="3"/>
  <c r="J25" i="3"/>
  <c r="J24" i="3"/>
  <c r="J23" i="3"/>
  <c r="J20" i="3"/>
  <c r="H20" i="3"/>
  <c r="F20" i="3"/>
  <c r="J19" i="3"/>
  <c r="H19" i="3"/>
  <c r="F19" i="3"/>
  <c r="J18" i="3"/>
  <c r="H18" i="3"/>
  <c r="F18" i="3"/>
  <c r="J17" i="3"/>
  <c r="J16" i="3"/>
  <c r="J14" i="3"/>
  <c r="H14" i="3"/>
  <c r="F14" i="3"/>
  <c r="J13" i="3"/>
  <c r="J12" i="3"/>
  <c r="J11" i="3"/>
  <c r="J9" i="3"/>
  <c r="H9" i="3"/>
  <c r="F9" i="3"/>
  <c r="J8" i="3"/>
  <c r="J7" i="3"/>
  <c r="J6" i="3"/>
  <c r="J5" i="3"/>
  <c r="H98" i="3" l="1"/>
  <c r="J78" i="1"/>
  <c r="H78" i="1"/>
  <c r="F78" i="1"/>
  <c r="J77" i="1"/>
  <c r="H77" i="1"/>
  <c r="F77" i="1"/>
  <c r="J76" i="1"/>
  <c r="J75" i="1"/>
  <c r="J73" i="1"/>
  <c r="H73" i="1"/>
  <c r="F73" i="1"/>
  <c r="J72" i="1"/>
  <c r="H72" i="1"/>
  <c r="F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7" i="1"/>
  <c r="H57" i="1"/>
  <c r="F57" i="1"/>
  <c r="J56" i="1"/>
  <c r="H56" i="1"/>
  <c r="F56" i="1"/>
  <c r="J55" i="1"/>
  <c r="J54" i="1"/>
  <c r="J53" i="1"/>
  <c r="J52" i="1"/>
  <c r="J51" i="1"/>
  <c r="J50" i="1"/>
  <c r="J49" i="1"/>
  <c r="J48" i="1"/>
  <c r="J46" i="1"/>
  <c r="H46" i="1"/>
  <c r="F46" i="1"/>
  <c r="J45" i="1"/>
  <c r="J40" i="1"/>
  <c r="H40" i="1"/>
  <c r="F40" i="1"/>
  <c r="J39" i="1"/>
  <c r="H39" i="1"/>
  <c r="F39" i="1"/>
  <c r="J38" i="1"/>
  <c r="J37" i="1"/>
  <c r="J36" i="1"/>
  <c r="J35" i="1"/>
  <c r="J33" i="1"/>
  <c r="H33" i="1"/>
  <c r="F33" i="1"/>
  <c r="J32" i="1"/>
  <c r="J31" i="1"/>
  <c r="J30" i="1"/>
  <c r="J29" i="1"/>
  <c r="J28" i="1"/>
  <c r="J27" i="1"/>
  <c r="J26" i="1"/>
  <c r="J25" i="1"/>
  <c r="J24" i="1"/>
  <c r="J22" i="1"/>
  <c r="H22" i="1"/>
  <c r="F22" i="1"/>
  <c r="J21" i="1"/>
  <c r="H21" i="1"/>
  <c r="F21" i="1"/>
  <c r="J20" i="1"/>
  <c r="J19" i="1"/>
  <c r="J18" i="1"/>
  <c r="J17" i="1"/>
  <c r="J16" i="1"/>
  <c r="J15" i="1"/>
  <c r="J14" i="1"/>
  <c r="J13" i="1"/>
  <c r="J12" i="1"/>
  <c r="J10" i="1"/>
  <c r="H10" i="1"/>
  <c r="F10" i="1"/>
  <c r="J9" i="1"/>
  <c r="J7" i="1"/>
  <c r="H7" i="1"/>
  <c r="F7" i="1"/>
  <c r="J6" i="1"/>
  <c r="J98" i="3" l="1"/>
  <c r="H99" i="3"/>
  <c r="J99" i="3" s="1"/>
</calcChain>
</file>

<file path=xl/sharedStrings.xml><?xml version="1.0" encoding="utf-8"?>
<sst xmlns="http://schemas.openxmlformats.org/spreadsheetml/2006/main" count="337" uniqueCount="236">
  <si>
    <t>Apr 30, 21</t>
  </si>
  <si>
    <t>Apr 30, 20</t>
  </si>
  <si>
    <t>$ Change</t>
  </si>
  <si>
    <t>ASSETS</t>
  </si>
  <si>
    <t>Current Assets</t>
  </si>
  <si>
    <t>Checking/Savings</t>
  </si>
  <si>
    <t>1000 · Cash</t>
  </si>
  <si>
    <t>Total Checking/Savings</t>
  </si>
  <si>
    <t>Accounts Receivable</t>
  </si>
  <si>
    <t>1202 · *Accounts Receivable</t>
  </si>
  <si>
    <t>Total Accounts Receivable</t>
  </si>
  <si>
    <t>Other Current Assets</t>
  </si>
  <si>
    <t>1201 · Construction in Progress</t>
  </si>
  <si>
    <t>1205 · Other Receivable</t>
  </si>
  <si>
    <t>1206 · Mortgages Receivable Curr Port</t>
  </si>
  <si>
    <t>1207 · Less Current Portion-NR Homeown</t>
  </si>
  <si>
    <t>1208 · Pledge Receivable-Current Porti</t>
  </si>
  <si>
    <t>1402 · Inventory-Donated</t>
  </si>
  <si>
    <t>1404 · Inventory Reserve</t>
  </si>
  <si>
    <t>1405 · Land Inventory</t>
  </si>
  <si>
    <t>1499 · Undeposited Funds</t>
  </si>
  <si>
    <t>Total Other Current Assets</t>
  </si>
  <si>
    <t>Total Current Assets</t>
  </si>
  <si>
    <t>Fixed Assets</t>
  </si>
  <si>
    <t>1407 · Buildings</t>
  </si>
  <si>
    <t>1408 · Building Improvements</t>
  </si>
  <si>
    <t>1409 · Computer Equipment</t>
  </si>
  <si>
    <t>1410 · Office Furniture &amp; Equipment</t>
  </si>
  <si>
    <t>1420 · Machinery &amp; Equipment</t>
  </si>
  <si>
    <t>1430 · Vehicles</t>
  </si>
  <si>
    <t>1441 · Land</t>
  </si>
  <si>
    <t>1442 · Land Improvements</t>
  </si>
  <si>
    <t>1445 · Accumulated Depreciation</t>
  </si>
  <si>
    <t>Total Fixed Assets</t>
  </si>
  <si>
    <t>Other Assets</t>
  </si>
  <si>
    <t>1600 · Mortgages Receivable</t>
  </si>
  <si>
    <t>1999 · Unamortized Mortgage Discount</t>
  </si>
  <si>
    <t>2000 · Pledge Receivable</t>
  </si>
  <si>
    <t>2001 · Pledge Receivable-Current Port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</si>
  <si>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</si>
  <si>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</si>
  <si>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</si>
  <si>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</si>
  <si>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</si>
  <si>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</si>
  <si>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2100 · Accounts Payable</t>
  </si>
  <si>
    <t>Total Accounts Payable</t>
  </si>
  <si>
    <t>Other Current Liabilities</t>
  </si>
  <si>
    <t>2101 · Other Liabilities</t>
  </si>
  <si>
    <t>Payroll liabilities</t>
  </si>
  <si>
    <t>2208 · Accrued Interest</t>
  </si>
  <si>
    <t>2209 · Accrued Salaries</t>
  </si>
  <si>
    <t>2411 · City of Hickory Loan</t>
  </si>
  <si>
    <t>2605.5 · Current Portion LTD</t>
  </si>
  <si>
    <t>2608 · NP Line of Credit</t>
  </si>
  <si>
    <t>2609 · WPCOG 400,000 Loan</t>
  </si>
  <si>
    <t>Total Other Current Liabilities</t>
  </si>
  <si>
    <t>Total Current Liabilities</t>
  </si>
  <si>
    <t>Long Term Liabilities</t>
  </si>
  <si>
    <t>2400 · Note Payable HHI 2014</t>
  </si>
  <si>
    <t>2402 · Note payable BB&amp;T</t>
  </si>
  <si>
    <t>2415 · N/P City of Hickory Green Park</t>
  </si>
  <si>
    <t>2417 · N/P PPP Loan #2</t>
  </si>
  <si>
    <t>2420 · NP-WPCOG</t>
  </si>
  <si>
    <t>2430 · Note Payable Ally (584.47)</t>
  </si>
  <si>
    <t>2432 · Note Payable  Ally  (569.31)</t>
  </si>
  <si>
    <t>2602 · Note payble Peoples Bank</t>
  </si>
  <si>
    <t>2603 · BB&amp;T Term (old Loc)</t>
  </si>
  <si>
    <t>2605.1 · Less Current Portion LTD</t>
  </si>
  <si>
    <t>2606 · NP-City of Hickory - roof loan</t>
  </si>
  <si>
    <t>2607 · Paul Thompson Loan</t>
  </si>
  <si>
    <t>2610 · Unamortized  Discount on LTD</t>
  </si>
  <si>
    <t>Total Long Term Liabilities</t>
  </si>
  <si>
    <t>Total Liabilities</t>
  </si>
  <si>
    <t>Equity</t>
  </si>
  <si>
    <t>2650 · Retained Earnings</t>
  </si>
  <si>
    <t>Net Income</t>
  </si>
  <si>
    <t>Total Equity</t>
  </si>
  <si>
    <t>TOTAL LIABILITIES &amp; EQUITY</t>
  </si>
  <si>
    <t>Apr 21</t>
  </si>
  <si>
    <t>Budget</t>
  </si>
  <si>
    <t>$ Over Budget</t>
  </si>
  <si>
    <t>Income</t>
  </si>
  <si>
    <t>4005 · Donations</t>
  </si>
  <si>
    <t>4010 · Individual Donations</t>
  </si>
  <si>
    <t>4100 · Church Donations</t>
  </si>
  <si>
    <t>4200 · Corporation Donations</t>
  </si>
  <si>
    <t>4300 · Foundation/Grant Donations</t>
  </si>
  <si>
    <t>Total 4005 · Donations</t>
  </si>
  <si>
    <t>4900 · Other Income</t>
  </si>
  <si>
    <t>4902 · Cash Purhcase Discounts</t>
  </si>
  <si>
    <t>Interest Income</t>
  </si>
  <si>
    <t>4900 · Other Income - Other</t>
  </si>
  <si>
    <t>Total 4900 · Other Income</t>
  </si>
  <si>
    <t>4990 · ReStore Sales</t>
  </si>
  <si>
    <t>4991 · ReStore-Cash Donations</t>
  </si>
  <si>
    <t>4990 · ReStore Sales - Other</t>
  </si>
  <si>
    <t>Total 4990 · ReStore Sales</t>
  </si>
  <si>
    <t>Total Income</t>
  </si>
  <si>
    <t>Gross Profit</t>
  </si>
  <si>
    <t>Expense</t>
  </si>
  <si>
    <t>5000 · Program Payroll &amp; Benefits</t>
  </si>
  <si>
    <t>5002 · Program Salaries and wages</t>
  </si>
  <si>
    <t>5020 · Program Payroll Taxes</t>
  </si>
  <si>
    <t>5040 · Program-IRA Matching</t>
  </si>
  <si>
    <t>5043 · Program-Insurance</t>
  </si>
  <si>
    <t>Total 5000 · Program Payroll &amp; Benefits</t>
  </si>
  <si>
    <t>5199 · Program-Cost of Homes</t>
  </si>
  <si>
    <t>5210 · Warranty Repairs</t>
  </si>
  <si>
    <t>5510 · Hospitality</t>
  </si>
  <si>
    <t>5655 · Supplies</t>
  </si>
  <si>
    <t>5680 · Vehicle Expenses</t>
  </si>
  <si>
    <t>5695 · Workers Comp-Non Employee</t>
  </si>
  <si>
    <t>Total 5199 · Program-Cost of Homes</t>
  </si>
  <si>
    <t>5300 · Habitat Repairs</t>
  </si>
  <si>
    <t>5302 · Salaries and Wages</t>
  </si>
  <si>
    <t>5320 · Payroll Taxes</t>
  </si>
  <si>
    <t>5330 · IRA Matching</t>
  </si>
  <si>
    <t>5343 · Insurance</t>
  </si>
  <si>
    <t>5354 · Project expenses</t>
  </si>
  <si>
    <t>5355 · Supplies</t>
  </si>
  <si>
    <t>5380 · Vehicle expense</t>
  </si>
  <si>
    <t>5390 · interest</t>
  </si>
  <si>
    <t>Total 5300 · Habitat Repairs</t>
  </si>
  <si>
    <t>5500 · General and Administrative</t>
  </si>
  <si>
    <t>5525 · Tithe Program</t>
  </si>
  <si>
    <t>5540 · Dues &amp; Fees</t>
  </si>
  <si>
    <t>5550 · Computer Supp &amp; Equip</t>
  </si>
  <si>
    <t>5562 · Site-Taxes &amp; other</t>
  </si>
  <si>
    <t>5565 · Equip Rentals</t>
  </si>
  <si>
    <t>5583 · Insurance-General</t>
  </si>
  <si>
    <t>5590 · Interest</t>
  </si>
  <si>
    <t>5595 · Building Maint &amp; Repair</t>
  </si>
  <si>
    <t>5601 · Travel Expense</t>
  </si>
  <si>
    <t>5603 · Training expenses</t>
  </si>
  <si>
    <t>5610 · Other Expenses</t>
  </si>
  <si>
    <t>5630 · Mortgage Servicing Expense</t>
  </si>
  <si>
    <t>5635 · Postage/Freight</t>
  </si>
  <si>
    <t>5645 · Professional Fees</t>
  </si>
  <si>
    <t>5660 · Office Supplies</t>
  </si>
  <si>
    <t>5685 · Utilities</t>
  </si>
  <si>
    <t>6500 · Family Services</t>
  </si>
  <si>
    <t>Total 5500 · General and Administrative</t>
  </si>
  <si>
    <t>7000 · Development</t>
  </si>
  <si>
    <t>7510 · Dev-Hospitality</t>
  </si>
  <si>
    <t>7520 · Dev-Trng/Prof Dev</t>
  </si>
  <si>
    <t>7540 · Dev-Fees &amp; Memberships</t>
  </si>
  <si>
    <t>7575 · Dev- Software expenses</t>
  </si>
  <si>
    <t>7600 · Dev-Mileage Reimbursement</t>
  </si>
  <si>
    <t>7635 · Dev-Postage</t>
  </si>
  <si>
    <t>7640 · Dev-Marketing &amp; Media</t>
  </si>
  <si>
    <t>7660 · Dev-Office Supplies</t>
  </si>
  <si>
    <t>7890 · Dev- Consulting</t>
  </si>
  <si>
    <t>Total 7000 · Development</t>
  </si>
  <si>
    <t>9000 · ReStore Payroll Expense</t>
  </si>
  <si>
    <t>9002 · ReStore-Salaries and wages</t>
  </si>
  <si>
    <t>9020 · ReStore-Payroll Taxes</t>
  </si>
  <si>
    <t>9040 · ReStore-IRA Matching</t>
  </si>
  <si>
    <t>9043 · ReStore-Insurance Benefits</t>
  </si>
  <si>
    <t>Total 9000 · ReStore Payroll Expense</t>
  </si>
  <si>
    <t>9200 · ReStore Operating Expenses</t>
  </si>
  <si>
    <t>9301 · Restore workshop supplies</t>
  </si>
  <si>
    <t>9505 · ReStore-Bank Charges &amp; Fees</t>
  </si>
  <si>
    <t>9560 · ReStore- General Maintenance</t>
  </si>
  <si>
    <t>9583 · ReStore-Insurance-General</t>
  </si>
  <si>
    <t>9588 · ReStore-Interest Expense</t>
  </si>
  <si>
    <t>9590 · ReStore other purchases</t>
  </si>
  <si>
    <t>9603 · ReStore-Training</t>
  </si>
  <si>
    <t>9610 · ReStore-Other Expense</t>
  </si>
  <si>
    <t>9625 · ReStore-Advertising</t>
  </si>
  <si>
    <t>9645 · ReStore-Professional Fees</t>
  </si>
  <si>
    <t>9660 · ReStore-Office &amp; Tool Supplies</t>
  </si>
  <si>
    <t>9666 · ReStore-Sales Tax Collected</t>
  </si>
  <si>
    <t>9680 · ReStore-Vehicle Expense</t>
  </si>
  <si>
    <t>9685 · ReStore-Utilities</t>
  </si>
  <si>
    <t>9690 · ReStore-Volunteer Hospitality</t>
  </si>
  <si>
    <t>Total 9200 · ReStore Operating Expenses</t>
  </si>
  <si>
    <t>Total Expense</t>
  </si>
  <si>
    <t>Apr 20</t>
  </si>
  <si>
    <t>Jul '20 - Apr 21</t>
  </si>
  <si>
    <t>Jul '19 - Apr 20</t>
  </si>
  <si>
    <t>4000 · Gross Sales of Homes</t>
  </si>
  <si>
    <t>OPERATING ACTIVITIES</t>
  </si>
  <si>
    <t>Adjustments to reconcile Net Income</t>
  </si>
  <si>
    <t>to net cash provided by operations:</t>
  </si>
  <si>
    <t>Net cash provided by Operating Activities</t>
  </si>
  <si>
    <t>INVESTING ACTIVITIES</t>
  </si>
  <si>
    <t>Net cash provided by Investing Activities</t>
  </si>
  <si>
    <t>FINANCING ACTIVITIES</t>
  </si>
  <si>
    <t>Net cash provided by Financing Activities</t>
  </si>
  <si>
    <t>Net cash increase for period</t>
  </si>
  <si>
    <t>Cash at beginning of period</t>
  </si>
  <si>
    <t>Cash at end of period</t>
  </si>
  <si>
    <t>Habitat For Humanity of Catawba Valley, Inc.</t>
  </si>
  <si>
    <t>Board Summary Report</t>
  </si>
  <si>
    <t>Total Cash balance for the month (Restricted and Unrestricted)</t>
  </si>
  <si>
    <t>Budget vs Actual</t>
  </si>
  <si>
    <t>Current month Actual</t>
  </si>
  <si>
    <t>Current month Budget</t>
  </si>
  <si>
    <t>Increase (Decrease)</t>
  </si>
  <si>
    <t>Total Expenses</t>
  </si>
  <si>
    <t xml:space="preserve">Net Income (loss) for the month </t>
  </si>
  <si>
    <t>β</t>
  </si>
  <si>
    <t>Contributions</t>
  </si>
  <si>
    <t>ξ</t>
  </si>
  <si>
    <t>Restore Sales</t>
  </si>
  <si>
    <t>Net income ReStore</t>
  </si>
  <si>
    <t xml:space="preserve">Contributions under budget </t>
  </si>
  <si>
    <t>Monthly Comparison</t>
  </si>
  <si>
    <t>Prior year month</t>
  </si>
  <si>
    <t>ReStore closed in the prior year due to COVID</t>
  </si>
  <si>
    <t>#</t>
  </si>
  <si>
    <t>Repair project expenses down from prior year</t>
  </si>
  <si>
    <t>%</t>
  </si>
  <si>
    <t>YTD Comparison</t>
  </si>
  <si>
    <t>Current YTD</t>
  </si>
  <si>
    <t>Prior year YTD</t>
  </si>
  <si>
    <t>Net Income (loss) for the year</t>
  </si>
  <si>
    <t xml:space="preserve">Contributions increased from prior year </t>
  </si>
  <si>
    <t>Repair project expenses down from prior year due to COVID</t>
  </si>
  <si>
    <t>H</t>
  </si>
  <si>
    <t>ReStore salaries are down which is why the additional contract labor is needed</t>
  </si>
  <si>
    <t>Decrease in Brand fee, professional fees and reduction in training expense</t>
  </si>
  <si>
    <t>&amp;</t>
  </si>
  <si>
    <t>Increase related to donated storage, contract labor and increase advertising</t>
  </si>
  <si>
    <t>Net Income ReStore</t>
  </si>
  <si>
    <t>ReStore sales and net income over budget - increased hours open</t>
  </si>
  <si>
    <t>Additional rehire related to increase in hours  open</t>
  </si>
  <si>
    <t>Net income (loss)  ReStore</t>
  </si>
  <si>
    <t>Contributions decreased from prior years</t>
  </si>
  <si>
    <t>Repair project expenses down in prior year</t>
  </si>
  <si>
    <t>increase in tithe, professional fees and computer expense</t>
  </si>
  <si>
    <t>@</t>
  </si>
  <si>
    <t xml:space="preserve">ReStore sales and net income up from prior year due to COVID </t>
  </si>
  <si>
    <t>2200 · Payroll liabilities:</t>
  </si>
  <si>
    <t>Cash increase (decrease) for the month - includes PPP round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</si>
</sst>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;\-#,##0.00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0070C0"/>
      <name val="Calibri"/>
      <family val="2"/>
    </font>
    <font>
      <b/>
      <sz val="11"/>
      <color theme="7" tint="-0.249977111117893"/>
      <name val="Calibri"/>
      <family val="2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9" tint="-0.49998474074526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Alignment="0" applyProtection="0"/>
  </cellStyleXfs>
  <cellXfs count="49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3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6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1" xfId="0" applyNumberFormat="1" applyFont="1" applyBorder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left"/>
    </xf>
    <xf numFmtId="43" fontId="4" fillId="0" borderId="0" xfId="2" applyFont="1"/>
    <xf numFmtId="0" fontId="0" fillId="2" borderId="0" xfId="0" applyFill="1"/>
    <xf numFmtId="165" fontId="4" fillId="2" borderId="0" xfId="2" applyNumberFormat="1" applyFont="1" applyFill="1"/>
    <xf numFmtId="165" fontId="0" fillId="2" borderId="0" xfId="0" applyNumberFormat="1" applyFill="1"/>
    <xf numFmtId="0" fontId="0" fillId="0" borderId="7" xfId="0" applyBorder="1" applyAlignment="1">
      <alignment horizontal="center"/>
    </xf>
    <xf numFmtId="0" fontId="0" fillId="0" borderId="7" xfId="0" applyBorder="1" applyAlignment="1"/>
    <xf numFmtId="0" fontId="0" fillId="0" borderId="7" xfId="0" applyBorder="1" applyAlignment="1">
      <alignment horizontal="center" wrapText="1"/>
    </xf>
    <xf numFmtId="0" fontId="0" fillId="0" borderId="0" xfId="0" applyBorder="1"/>
    <xf numFmtId="165" fontId="4" fillId="0" borderId="0" xfId="2" applyNumberFormat="1" applyFont="1"/>
    <xf numFmtId="165" fontId="0" fillId="0" borderId="0" xfId="0" applyNumberFormat="1"/>
    <xf numFmtId="0" fontId="6" fillId="0" borderId="0" xfId="0" applyFont="1"/>
    <xf numFmtId="0" fontId="7" fillId="0" borderId="0" xfId="0" applyFont="1"/>
    <xf numFmtId="0" fontId="0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8" fillId="0" borderId="0" xfId="0" applyFont="1"/>
    <xf numFmtId="0" fontId="6" fillId="0" borderId="0" xfId="0" applyFont="1" applyAlignment="1">
      <alignment vertical="center"/>
    </xf>
    <xf numFmtId="0" fontId="0" fillId="0" borderId="0" xfId="0" applyFill="1" applyAlignment="1">
      <alignment horizontal="left" vertical="top" wrapText="1"/>
    </xf>
    <xf numFmtId="0" fontId="9" fillId="0" borderId="0" xfId="0" applyFont="1"/>
    <xf numFmtId="0" fontId="0" fillId="0" borderId="0" xfId="0" applyFill="1"/>
    <xf numFmtId="0" fontId="0" fillId="0" borderId="7" xfId="0" applyFill="1" applyBorder="1" applyAlignment="1">
      <alignment horizontal="center"/>
    </xf>
    <xf numFmtId="0" fontId="0" fillId="0" borderId="7" xfId="0" applyFill="1" applyBorder="1"/>
    <xf numFmtId="43" fontId="4" fillId="0" borderId="7" xfId="2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10" fillId="0" borderId="0" xfId="0" applyFont="1"/>
    <xf numFmtId="0" fontId="0" fillId="0" borderId="0" xfId="0" applyFill="1" applyAlignment="1">
      <alignment horizontal="left" vertical="top"/>
    </xf>
    <xf numFmtId="0" fontId="11" fillId="0" borderId="0" xfId="0" applyFont="1"/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Comparison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Income</c:v>
          </c:tx>
          <c:invertIfNegative val="0"/>
          <c:cat>
            <c:strRef>
              <c:f>('Monthly '!$E$2,'Monthly '!$G$2)</c:f>
              <c:strCache>
                <c:ptCount val="2"/>
                <c:pt idx="0">
                  <c:v>Apr 21</c:v>
                </c:pt>
                <c:pt idx="1">
                  <c:v>Apr 20</c:v>
                </c:pt>
              </c:strCache>
            </c:strRef>
          </c:cat>
          <c:val>
            <c:numRef>
              <c:f>('Monthly '!$E$7,'Monthly '!$G$7)</c:f>
              <c:numCache>
                <c:formatCode>#,##0.00;\-#,##0.00</c:formatCode>
                <c:ptCount val="2"/>
                <c:pt idx="0">
                  <c:v>115935.05</c:v>
                </c:pt>
                <c:pt idx="1">
                  <c:v>50368.19</c:v>
                </c:pt>
              </c:numCache>
            </c:numRef>
          </c:val>
        </c:ser>
        <c:ser>
          <c:idx val="1"/>
          <c:order val="1"/>
          <c:tx>
            <c:v>Expense</c:v>
          </c:tx>
          <c:invertIfNegative val="0"/>
          <c:cat>
            <c:strRef>
              <c:f>('Monthly '!$E$2,'Monthly '!$G$2)</c:f>
              <c:strCache>
                <c:ptCount val="2"/>
                <c:pt idx="0">
                  <c:v>Apr 21</c:v>
                </c:pt>
                <c:pt idx="1">
                  <c:v>Apr 20</c:v>
                </c:pt>
              </c:strCache>
            </c:strRef>
          </c:cat>
          <c:val>
            <c:numRef>
              <c:f>('Monthly '!$E$17,'Monthly '!$G$17)</c:f>
              <c:numCache>
                <c:formatCode>#,##0.00;\-#,##0.00</c:formatCode>
                <c:ptCount val="2"/>
                <c:pt idx="0">
                  <c:v>184890.7</c:v>
                </c:pt>
                <c:pt idx="1">
                  <c:v>159970.19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8747776"/>
        <c:axId val="168749312"/>
      </c:barChart>
      <c:catAx>
        <c:axId val="1687477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68749312"/>
        <c:crosses val="autoZero"/>
        <c:auto val="1"/>
        <c:lblAlgn val="ctr"/>
        <c:lblOffset val="100"/>
        <c:noMultiLvlLbl val="0"/>
      </c:catAx>
      <c:valAx>
        <c:axId val="168749312"/>
        <c:scaling>
          <c:orientation val="minMax"/>
        </c:scaling>
        <c:delete val="1"/>
        <c:axPos val="l"/>
        <c:numFmt formatCode="#,##0.00;\-#,##0.00" sourceLinked="1"/>
        <c:majorTickMark val="out"/>
        <c:minorTickMark val="none"/>
        <c:tickLblPos val="nextTo"/>
        <c:crossAx val="16874777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YTD Comparison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Income</c:v>
          </c:tx>
          <c:invertIfNegative val="0"/>
          <c:cat>
            <c:strRef>
              <c:f>('YTD '!$E$2,'YTD '!$G$2)</c:f>
              <c:strCache>
                <c:ptCount val="2"/>
                <c:pt idx="0">
                  <c:v>Jul '20 - Apr 21</c:v>
                </c:pt>
                <c:pt idx="1">
                  <c:v>Jul '19 - Apr 20</c:v>
                </c:pt>
              </c:strCache>
            </c:strRef>
          </c:cat>
          <c:val>
            <c:numRef>
              <c:f>('YTD '!$E$8,'YTD '!$G$8)</c:f>
              <c:numCache>
                <c:formatCode>#,##0.00;\-#,##0.00</c:formatCode>
                <c:ptCount val="2"/>
                <c:pt idx="0">
                  <c:v>1645631.36</c:v>
                </c:pt>
                <c:pt idx="1">
                  <c:v>1989058.94</c:v>
                </c:pt>
              </c:numCache>
            </c:numRef>
          </c:val>
        </c:ser>
        <c:ser>
          <c:idx val="1"/>
          <c:order val="1"/>
          <c:tx>
            <c:v>Expense</c:v>
          </c:tx>
          <c:invertIfNegative val="0"/>
          <c:cat>
            <c:strRef>
              <c:f>('YTD '!$E$2,'YTD '!$G$2)</c:f>
              <c:strCache>
                <c:ptCount val="2"/>
                <c:pt idx="0">
                  <c:v>Jul '20 - Apr 21</c:v>
                </c:pt>
                <c:pt idx="1">
                  <c:v>Jul '19 - Apr 20</c:v>
                </c:pt>
              </c:strCache>
            </c:strRef>
          </c:cat>
          <c:val>
            <c:numRef>
              <c:f>('YTD '!$E$18,'YTD '!$G$18)</c:f>
              <c:numCache>
                <c:formatCode>#,##0.00;\-#,##0.00</c:formatCode>
                <c:ptCount val="2"/>
                <c:pt idx="0">
                  <c:v>1635405.96</c:v>
                </c:pt>
                <c:pt idx="1">
                  <c:v>2124603.4700000002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8439808"/>
        <c:axId val="168441344"/>
      </c:barChart>
      <c:catAx>
        <c:axId val="1684398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68441344"/>
        <c:crosses val="autoZero"/>
        <c:auto val="1"/>
        <c:lblAlgn val="ctr"/>
        <c:lblOffset val="100"/>
        <c:noMultiLvlLbl val="0"/>
      </c:catAx>
      <c:valAx>
        <c:axId val="168441344"/>
        <c:scaling>
          <c:orientation val="minMax"/>
        </c:scaling>
        <c:delete val="1"/>
        <c:axPos val="l"/>
        <c:numFmt formatCode="#,##0.00;\-#,##0.00" sourceLinked="1"/>
        <c:majorTickMark val="out"/>
        <c:minorTickMark val="none"/>
        <c:tickLblPos val="nextTo"/>
        <c:crossAx val="16843980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8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85731</xdr:colOff>
      <xdr:row>22</xdr:row>
      <xdr:rowOff>71437</xdr:rowOff>
    </xdr:from>
    <xdr:to>
      <xdr:col>9</xdr:col>
      <xdr:colOff>28581</xdr:colOff>
      <xdr:row>36</xdr:row>
      <xdr:rowOff>147637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1265" name="FILTER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1266" name="HEADER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257181</xdr:colOff>
      <xdr:row>23</xdr:row>
      <xdr:rowOff>23812</xdr:rowOff>
    </xdr:from>
    <xdr:to>
      <xdr:col>10</xdr:col>
      <xdr:colOff>9531</xdr:colOff>
      <xdr:row>37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6385" name="FILTER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6386" name="HEADER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Brown/Desktop/6.30.19%20year%20end/18-19%20board%20reports/_MRenner_Backup_101716/March%20Board%20Repo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alance Sheet"/>
      <sheetName val="Budget vs Actual"/>
      <sheetName val="Monthly Comparison"/>
      <sheetName val="YTD Comparison"/>
      <sheetName val="Cashflow"/>
    </sheetNames>
    <sheetDataSet>
      <sheetData sheetId="0" refreshError="1"/>
      <sheetData sheetId="1" refreshError="1"/>
      <sheetData sheetId="2" refreshError="1">
        <row r="10">
          <cell r="G10">
            <v>0</v>
          </cell>
        </row>
        <row r="15">
          <cell r="G15">
            <v>0</v>
          </cell>
        </row>
        <row r="21">
          <cell r="G21">
            <v>0</v>
          </cell>
        </row>
        <row r="22">
          <cell r="G22">
            <v>0</v>
          </cell>
        </row>
        <row r="107">
          <cell r="G107">
            <v>0</v>
          </cell>
        </row>
        <row r="108">
          <cell r="G108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0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0.xml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topLeftCell="A14" workbookViewId="0">
      <selection activeCell="O23" sqref="O23"/>
    </sheetView>
  </sheetViews>
  <sheetFormatPr defaultRowHeight="15" x14ac:dyDescent="0.25"/>
  <cols>
    <col min="1" max="1" width="4.140625" customWidth="1"/>
    <col min="2" max="2" width="17" customWidth="1"/>
    <col min="3" max="3" width="13.7109375" customWidth="1"/>
    <col min="4" max="4" width="15.42578125" customWidth="1"/>
    <col min="5" max="5" width="1" customWidth="1"/>
    <col min="6" max="6" width="15" customWidth="1"/>
    <col min="7" max="7" width="13.5703125" customWidth="1"/>
    <col min="8" max="8" width="9.7109375" bestFit="1" customWidth="1"/>
  </cols>
  <sheetData>
    <row r="1" spans="1:7" x14ac:dyDescent="0.25">
      <c r="A1" t="s">
        <v>193</v>
      </c>
    </row>
    <row r="2" spans="1:7" x14ac:dyDescent="0.25">
      <c r="A2" t="s">
        <v>194</v>
      </c>
    </row>
    <row r="3" spans="1:7" x14ac:dyDescent="0.25">
      <c r="A3" s="19"/>
      <c r="B3" s="20">
        <v>44316</v>
      </c>
    </row>
    <row r="4" spans="1:7" ht="6" customHeight="1" x14ac:dyDescent="0.25"/>
    <row r="5" spans="1:7" x14ac:dyDescent="0.25">
      <c r="B5" t="s">
        <v>195</v>
      </c>
      <c r="D5" s="21"/>
      <c r="E5" s="21"/>
      <c r="G5" s="21">
        <f>+'Balance Sheet'!F6</f>
        <v>591404.51</v>
      </c>
    </row>
    <row r="6" spans="1:7" x14ac:dyDescent="0.25">
      <c r="B6" t="s">
        <v>235</v>
      </c>
      <c r="D6" s="21"/>
      <c r="E6" s="21"/>
      <c r="G6" s="21">
        <f>+Cashflow!F26</f>
        <v>78584.789999999994</v>
      </c>
    </row>
    <row r="7" spans="1:7" hidden="1" x14ac:dyDescent="0.25">
      <c r="D7" s="21"/>
      <c r="E7" s="21"/>
      <c r="F7" s="21"/>
    </row>
    <row r="8" spans="1:7" x14ac:dyDescent="0.25">
      <c r="A8" s="22"/>
      <c r="B8" s="22"/>
      <c r="C8" s="22"/>
      <c r="D8" s="23"/>
      <c r="E8" s="23"/>
      <c r="F8" s="23"/>
      <c r="G8" s="24"/>
    </row>
    <row r="9" spans="1:7" ht="30" x14ac:dyDescent="0.25">
      <c r="B9" s="25" t="s">
        <v>196</v>
      </c>
      <c r="C9" s="26"/>
      <c r="D9" s="27" t="s">
        <v>197</v>
      </c>
      <c r="E9" s="27"/>
      <c r="F9" s="27" t="s">
        <v>198</v>
      </c>
      <c r="G9" s="27" t="s">
        <v>199</v>
      </c>
    </row>
    <row r="10" spans="1:7" x14ac:dyDescent="0.25">
      <c r="B10" t="s">
        <v>98</v>
      </c>
      <c r="C10" s="28"/>
      <c r="D10" s="29">
        <f>+'Budget vs actual'!F20</f>
        <v>115935.05</v>
      </c>
      <c r="E10" s="29">
        <f>+'[1]Budget vs Actual'!G22</f>
        <v>0</v>
      </c>
      <c r="F10" s="29">
        <f>+'Budget vs actual'!H20</f>
        <v>111255</v>
      </c>
      <c r="G10" s="30">
        <f t="shared" ref="G10:G15" si="0">+D10-F10</f>
        <v>4680.0500000000029</v>
      </c>
    </row>
    <row r="11" spans="1:7" x14ac:dyDescent="0.25">
      <c r="B11" t="s">
        <v>200</v>
      </c>
      <c r="C11" s="28"/>
      <c r="D11" s="29">
        <f>+'Budget vs actual'!F98</f>
        <v>184890.7</v>
      </c>
      <c r="E11" s="29">
        <f>+'[1]Budget vs Actual'!G107</f>
        <v>0</v>
      </c>
      <c r="F11" s="29">
        <f>+'Budget vs actual'!H98</f>
        <v>182395</v>
      </c>
      <c r="G11" s="30">
        <f t="shared" si="0"/>
        <v>2495.7000000000116</v>
      </c>
    </row>
    <row r="12" spans="1:7" x14ac:dyDescent="0.25">
      <c r="B12" t="s">
        <v>201</v>
      </c>
      <c r="C12" s="28"/>
      <c r="D12" s="29">
        <f>+'Budget vs actual'!F99</f>
        <v>-68955.649999999994</v>
      </c>
      <c r="E12" s="29">
        <f>+'[1]Budget vs Actual'!G108</f>
        <v>0</v>
      </c>
      <c r="F12" s="29">
        <f>+'Budget vs actual'!H99</f>
        <v>-71140</v>
      </c>
      <c r="G12" s="30">
        <f t="shared" si="0"/>
        <v>2184.3500000000058</v>
      </c>
    </row>
    <row r="13" spans="1:7" x14ac:dyDescent="0.25">
      <c r="A13" s="31" t="s">
        <v>202</v>
      </c>
      <c r="B13" t="s">
        <v>203</v>
      </c>
      <c r="D13" s="29">
        <f>+'Budget vs actual'!F9</f>
        <v>37069.74</v>
      </c>
      <c r="E13" s="29">
        <f>+'[1]Budget vs Actual'!G10+'[1]Budget vs Actual'!G15</f>
        <v>0</v>
      </c>
      <c r="F13" s="29">
        <f>+'Budget vs actual'!H9</f>
        <v>43000</v>
      </c>
      <c r="G13" s="30">
        <f t="shared" si="0"/>
        <v>-5930.260000000002</v>
      </c>
    </row>
    <row r="14" spans="1:7" x14ac:dyDescent="0.25">
      <c r="A14" s="32" t="s">
        <v>204</v>
      </c>
      <c r="B14" t="s">
        <v>205</v>
      </c>
      <c r="D14" s="29">
        <f>+'Budget vs actual'!F17</f>
        <v>78729.97</v>
      </c>
      <c r="E14" s="29">
        <f>+'[1]Budget vs Actual'!G21</f>
        <v>0</v>
      </c>
      <c r="F14" s="29">
        <f>+'Budget vs actual'!H17</f>
        <v>68000</v>
      </c>
      <c r="G14" s="30">
        <f t="shared" si="0"/>
        <v>10729.970000000001</v>
      </c>
    </row>
    <row r="15" spans="1:7" x14ac:dyDescent="0.25">
      <c r="A15" s="32" t="s">
        <v>204</v>
      </c>
      <c r="B15" t="s">
        <v>206</v>
      </c>
      <c r="D15" s="29">
        <f>+'Budget vs actual'!F101</f>
        <v>20015.439999999999</v>
      </c>
      <c r="E15" s="29"/>
      <c r="F15" s="29">
        <f>+'Budget vs actual'!H101</f>
        <v>14388</v>
      </c>
      <c r="G15" s="30">
        <f t="shared" si="0"/>
        <v>5627.4399999999987</v>
      </c>
    </row>
    <row r="16" spans="1:7" ht="6.75" customHeight="1" x14ac:dyDescent="0.25"/>
    <row r="17" spans="1:7" x14ac:dyDescent="0.25">
      <c r="A17" s="31" t="s">
        <v>202</v>
      </c>
      <c r="B17" s="33" t="s">
        <v>207</v>
      </c>
      <c r="C17" s="34"/>
      <c r="D17" s="34"/>
      <c r="E17" s="34"/>
      <c r="F17" s="34"/>
      <c r="G17" s="35"/>
    </row>
    <row r="18" spans="1:7" x14ac:dyDescent="0.25">
      <c r="A18" s="32" t="s">
        <v>204</v>
      </c>
      <c r="B18" s="36" t="s">
        <v>226</v>
      </c>
      <c r="C18" s="35"/>
      <c r="D18" s="35"/>
      <c r="E18" s="35"/>
      <c r="F18" s="35"/>
      <c r="G18" s="35"/>
    </row>
    <row r="19" spans="1:7" x14ac:dyDescent="0.25">
      <c r="A19" s="37" t="s">
        <v>211</v>
      </c>
      <c r="B19" s="36" t="s">
        <v>212</v>
      </c>
    </row>
    <row r="20" spans="1:7" x14ac:dyDescent="0.25">
      <c r="A20" s="31" t="s">
        <v>213</v>
      </c>
      <c r="B20" s="36" t="s">
        <v>227</v>
      </c>
      <c r="C20" s="35"/>
      <c r="D20" s="35"/>
      <c r="E20" s="35"/>
      <c r="F20" s="35"/>
      <c r="G20" s="35"/>
    </row>
    <row r="21" spans="1:7" x14ac:dyDescent="0.25">
      <c r="A21" s="37"/>
      <c r="B21" s="36"/>
      <c r="C21" s="35"/>
      <c r="D21" s="35"/>
      <c r="E21" s="35"/>
      <c r="F21" s="35"/>
      <c r="G21" s="35"/>
    </row>
    <row r="22" spans="1:7" x14ac:dyDescent="0.25">
      <c r="A22" s="22"/>
      <c r="B22" s="22"/>
      <c r="C22" s="22"/>
      <c r="D22" s="23"/>
      <c r="E22" s="23"/>
      <c r="F22" s="23"/>
      <c r="G22" s="24"/>
    </row>
    <row r="23" spans="1:7" ht="30" x14ac:dyDescent="0.25">
      <c r="B23" s="25" t="s">
        <v>208</v>
      </c>
      <c r="C23" s="26"/>
      <c r="D23" s="27" t="s">
        <v>197</v>
      </c>
      <c r="E23" s="27"/>
      <c r="F23" s="27" t="s">
        <v>209</v>
      </c>
      <c r="G23" s="27" t="s">
        <v>199</v>
      </c>
    </row>
    <row r="24" spans="1:7" x14ac:dyDescent="0.25">
      <c r="B24" t="s">
        <v>98</v>
      </c>
      <c r="C24" s="28"/>
      <c r="D24" s="29">
        <f>+D10</f>
        <v>115935.05</v>
      </c>
      <c r="E24" s="29"/>
      <c r="F24" s="29">
        <f>+'Monthly '!G7</f>
        <v>50368.19</v>
      </c>
      <c r="G24" s="30">
        <f>+D24-F24</f>
        <v>65566.86</v>
      </c>
    </row>
    <row r="25" spans="1:7" x14ac:dyDescent="0.25">
      <c r="B25" t="s">
        <v>200</v>
      </c>
      <c r="C25" s="28"/>
      <c r="D25" s="29">
        <f>+D11</f>
        <v>184890.7</v>
      </c>
      <c r="E25" s="29"/>
      <c r="F25" s="29">
        <f>+'Monthly '!G17</f>
        <v>159970.19</v>
      </c>
      <c r="G25" s="30">
        <f t="shared" ref="G25:G29" si="1">+D25-F25</f>
        <v>24920.510000000009</v>
      </c>
    </row>
    <row r="26" spans="1:7" x14ac:dyDescent="0.25">
      <c r="B26" t="s">
        <v>201</v>
      </c>
      <c r="C26" s="28"/>
      <c r="D26" s="29">
        <f>+D12</f>
        <v>-68955.649999999994</v>
      </c>
      <c r="E26" s="29"/>
      <c r="F26" s="29">
        <f>+'Monthly '!G18</f>
        <v>-109602</v>
      </c>
      <c r="G26" s="30">
        <f t="shared" si="1"/>
        <v>40646.350000000006</v>
      </c>
    </row>
    <row r="27" spans="1:7" x14ac:dyDescent="0.25">
      <c r="A27" s="31" t="s">
        <v>202</v>
      </c>
      <c r="B27" t="s">
        <v>203</v>
      </c>
      <c r="D27" s="29">
        <f>+D13</f>
        <v>37069.74</v>
      </c>
      <c r="E27" s="29"/>
      <c r="F27" s="29">
        <f>+'Monthly '!G4</f>
        <v>50296.08</v>
      </c>
      <c r="G27" s="30">
        <f t="shared" si="1"/>
        <v>-13226.340000000004</v>
      </c>
    </row>
    <row r="28" spans="1:7" x14ac:dyDescent="0.25">
      <c r="A28" s="32" t="s">
        <v>204</v>
      </c>
      <c r="B28" t="s">
        <v>205</v>
      </c>
      <c r="D28" s="29">
        <f>+D14</f>
        <v>78729.97</v>
      </c>
      <c r="E28" s="29"/>
      <c r="F28" s="29">
        <f>+'Monthly '!G6</f>
        <v>0</v>
      </c>
      <c r="G28" s="30">
        <f t="shared" si="1"/>
        <v>78729.97</v>
      </c>
    </row>
    <row r="29" spans="1:7" x14ac:dyDescent="0.25">
      <c r="A29" s="32" t="s">
        <v>204</v>
      </c>
      <c r="B29" t="s">
        <v>228</v>
      </c>
      <c r="D29" s="29">
        <f>+D15</f>
        <v>20015.439999999999</v>
      </c>
      <c r="E29" s="29"/>
      <c r="F29" s="29">
        <f>+'Monthly '!G20</f>
        <v>-39379.81</v>
      </c>
      <c r="G29" s="30">
        <f t="shared" si="1"/>
        <v>59395.25</v>
      </c>
    </row>
    <row r="30" spans="1:7" ht="6.75" customHeight="1" x14ac:dyDescent="0.25"/>
    <row r="31" spans="1:7" x14ac:dyDescent="0.25">
      <c r="A31" s="38" t="s">
        <v>202</v>
      </c>
      <c r="B31" s="39" t="s">
        <v>229</v>
      </c>
      <c r="C31" s="39"/>
      <c r="D31" s="39"/>
      <c r="E31" s="39"/>
      <c r="F31" s="39"/>
      <c r="G31" s="39"/>
    </row>
    <row r="32" spans="1:7" x14ac:dyDescent="0.25">
      <c r="A32" s="32" t="s">
        <v>204</v>
      </c>
      <c r="B32" s="47" t="s">
        <v>210</v>
      </c>
      <c r="C32" s="35"/>
      <c r="D32" s="35"/>
      <c r="E32" s="35"/>
      <c r="F32" s="35"/>
      <c r="G32" s="35"/>
    </row>
    <row r="33" spans="1:8" x14ac:dyDescent="0.25">
      <c r="A33" s="37" t="s">
        <v>211</v>
      </c>
      <c r="B33" s="36" t="s">
        <v>230</v>
      </c>
    </row>
    <row r="34" spans="1:8" x14ac:dyDescent="0.25">
      <c r="A34" s="48" t="s">
        <v>232</v>
      </c>
      <c r="B34" s="36" t="s">
        <v>231</v>
      </c>
    </row>
    <row r="35" spans="1:8" x14ac:dyDescent="0.25">
      <c r="A35" s="40"/>
      <c r="B35" s="36"/>
    </row>
    <row r="36" spans="1:8" x14ac:dyDescent="0.25">
      <c r="A36" s="22"/>
      <c r="B36" s="22"/>
      <c r="C36" s="22"/>
      <c r="D36" s="23"/>
      <c r="E36" s="23"/>
      <c r="F36" s="23"/>
      <c r="G36" s="24"/>
    </row>
    <row r="37" spans="1:8" ht="30" x14ac:dyDescent="0.25">
      <c r="A37" s="41"/>
      <c r="B37" s="42" t="s">
        <v>214</v>
      </c>
      <c r="C37" s="43"/>
      <c r="D37" s="44" t="s">
        <v>215</v>
      </c>
      <c r="E37" s="44"/>
      <c r="F37" s="45" t="s">
        <v>216</v>
      </c>
      <c r="G37" s="45" t="s">
        <v>199</v>
      </c>
    </row>
    <row r="38" spans="1:8" x14ac:dyDescent="0.25">
      <c r="B38" t="s">
        <v>98</v>
      </c>
      <c r="C38" s="41"/>
      <c r="D38" s="29">
        <f>+'YTD '!E8</f>
        <v>1645631.36</v>
      </c>
      <c r="E38" s="29"/>
      <c r="F38" s="29">
        <f>+'YTD '!G8</f>
        <v>1989058.94</v>
      </c>
      <c r="G38" s="30">
        <f>+D38-F38</f>
        <v>-343427.57999999984</v>
      </c>
    </row>
    <row r="39" spans="1:8" x14ac:dyDescent="0.25">
      <c r="B39" t="s">
        <v>200</v>
      </c>
      <c r="C39" s="41"/>
      <c r="D39" s="29">
        <f>+'YTD '!E18</f>
        <v>1635405.96</v>
      </c>
      <c r="E39" s="29"/>
      <c r="F39" s="29">
        <f>+'YTD '!G18</f>
        <v>2124603.4700000002</v>
      </c>
      <c r="G39" s="30">
        <f>+D39-F39</f>
        <v>-489197.51000000024</v>
      </c>
    </row>
    <row r="40" spans="1:8" x14ac:dyDescent="0.25">
      <c r="B40" s="41" t="s">
        <v>217</v>
      </c>
      <c r="C40" s="41"/>
      <c r="D40" s="29">
        <f>+'YTD '!E19</f>
        <v>10225.4</v>
      </c>
      <c r="E40" s="29"/>
      <c r="F40" s="29">
        <f>+'YTD '!G19</f>
        <v>-135544.53</v>
      </c>
      <c r="G40" s="30">
        <f>+D40-F40</f>
        <v>145769.93</v>
      </c>
    </row>
    <row r="41" spans="1:8" x14ac:dyDescent="0.25">
      <c r="A41" s="31" t="s">
        <v>202</v>
      </c>
      <c r="B41" s="41" t="s">
        <v>203</v>
      </c>
      <c r="C41" s="41"/>
      <c r="D41" s="29">
        <f>+'YTD '!E5</f>
        <v>840826.25</v>
      </c>
      <c r="E41" s="29"/>
      <c r="F41" s="29">
        <f>+'YTD '!G5</f>
        <v>758135.52</v>
      </c>
      <c r="G41" s="30">
        <f>+D41-F41</f>
        <v>82690.729999999981</v>
      </c>
    </row>
    <row r="42" spans="1:8" x14ac:dyDescent="0.25">
      <c r="A42" s="32" t="s">
        <v>204</v>
      </c>
      <c r="B42" s="41" t="s">
        <v>205</v>
      </c>
      <c r="C42" s="41"/>
      <c r="D42" s="29">
        <f>+'YTD '!E7</f>
        <v>680630.23</v>
      </c>
      <c r="E42" s="29"/>
      <c r="F42" s="29">
        <f>+'YTD '!G7</f>
        <v>633151.25</v>
      </c>
      <c r="G42" s="30">
        <f>+D42-F42</f>
        <v>47478.979999999981</v>
      </c>
    </row>
    <row r="43" spans="1:8" x14ac:dyDescent="0.25">
      <c r="A43" s="32" t="s">
        <v>204</v>
      </c>
      <c r="B43" s="41" t="s">
        <v>206</v>
      </c>
      <c r="C43" s="41"/>
      <c r="D43" s="29">
        <f>+'YTD '!E21</f>
        <v>219749.4</v>
      </c>
      <c r="E43" s="29"/>
      <c r="F43" s="29">
        <f>+'YTD '!G21</f>
        <v>176405.90999999997</v>
      </c>
      <c r="G43" s="30">
        <f>+D43-F43</f>
        <v>43343.49000000002</v>
      </c>
      <c r="H43" s="30"/>
    </row>
    <row r="44" spans="1:8" x14ac:dyDescent="0.25">
      <c r="A44" s="32"/>
      <c r="B44" s="41"/>
      <c r="C44" s="41"/>
      <c r="D44" s="29"/>
      <c r="E44" s="29"/>
      <c r="F44" s="29"/>
      <c r="G44" s="30"/>
    </row>
    <row r="45" spans="1:8" x14ac:dyDescent="0.25">
      <c r="A45" s="31" t="s">
        <v>202</v>
      </c>
      <c r="B45" s="39" t="s">
        <v>218</v>
      </c>
      <c r="C45" s="39"/>
      <c r="D45" s="39"/>
      <c r="E45" s="39"/>
      <c r="F45" s="39"/>
      <c r="G45" s="39"/>
    </row>
    <row r="46" spans="1:8" x14ac:dyDescent="0.25">
      <c r="A46" s="32" t="s">
        <v>204</v>
      </c>
      <c r="B46" s="36" t="s">
        <v>233</v>
      </c>
      <c r="C46" s="35"/>
      <c r="D46" s="35"/>
      <c r="E46" s="35"/>
      <c r="F46" s="35"/>
      <c r="G46" s="35"/>
    </row>
    <row r="47" spans="1:8" x14ac:dyDescent="0.25">
      <c r="A47" s="37" t="s">
        <v>211</v>
      </c>
      <c r="B47" s="36" t="s">
        <v>219</v>
      </c>
    </row>
    <row r="48" spans="1:8" x14ac:dyDescent="0.25">
      <c r="A48" s="31" t="s">
        <v>220</v>
      </c>
      <c r="B48" s="36" t="s">
        <v>221</v>
      </c>
    </row>
    <row r="49" spans="1:2" x14ac:dyDescent="0.25">
      <c r="A49" s="40" t="s">
        <v>213</v>
      </c>
      <c r="B49" s="36" t="s">
        <v>222</v>
      </c>
    </row>
    <row r="50" spans="1:2" x14ac:dyDescent="0.25">
      <c r="A50" s="46" t="s">
        <v>223</v>
      </c>
      <c r="B50" s="36" t="s">
        <v>224</v>
      </c>
    </row>
  </sheetData>
  <mergeCells count="2">
    <mergeCell ref="B31:G31"/>
    <mergeCell ref="B45:G45"/>
  </mergeCells>
  <pageMargins left="0.7" right="0.7" top="0.3" bottom="0.16" header="0.3" footer="0.1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79"/>
  <sheetViews>
    <sheetView view="pageBreakPreview" zoomScale="60" zoomScaleNormal="100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J16" sqref="J16"/>
    </sheetView>
  </sheetViews>
  <sheetFormatPr defaultRowHeight="15" x14ac:dyDescent="0.25"/>
  <cols>
    <col min="1" max="4" width="3" style="16" customWidth="1"/>
    <col min="5" max="5" width="32.140625" style="16" customWidth="1"/>
    <col min="6" max="6" width="12.28515625" style="17" bestFit="1" customWidth="1"/>
    <col min="7" max="7" width="2.28515625" style="17" customWidth="1"/>
    <col min="8" max="8" width="12.28515625" style="17" bestFit="1" customWidth="1"/>
    <col min="9" max="9" width="2.28515625" style="17" customWidth="1"/>
    <col min="10" max="10" width="11.28515625" style="17" bestFit="1" customWidth="1"/>
  </cols>
  <sheetData>
    <row r="1" spans="1:10" ht="15.75" thickBot="1" x14ac:dyDescent="0.3">
      <c r="A1" s="1"/>
      <c r="B1" s="1"/>
      <c r="C1" s="1"/>
      <c r="D1" s="1"/>
      <c r="E1" s="1"/>
      <c r="F1" s="3"/>
      <c r="G1" s="2"/>
      <c r="H1" s="3"/>
      <c r="I1" s="2"/>
      <c r="J1" s="3"/>
    </row>
    <row r="2" spans="1:10" s="15" customFormat="1" ht="16.5" thickTop="1" thickBot="1" x14ac:dyDescent="0.3">
      <c r="A2" s="12"/>
      <c r="B2" s="12"/>
      <c r="C2" s="12"/>
      <c r="D2" s="12"/>
      <c r="E2" s="12"/>
      <c r="F2" s="13" t="s">
        <v>0</v>
      </c>
      <c r="G2" s="14"/>
      <c r="H2" s="13" t="s">
        <v>1</v>
      </c>
      <c r="I2" s="14"/>
      <c r="J2" s="13" t="s">
        <v>2</v>
      </c>
    </row>
    <row r="3" spans="1:10" ht="15.75" thickTop="1" x14ac:dyDescent="0.25">
      <c r="A3" s="1" t="s">
        <v>3</v>
      </c>
      <c r="B3" s="1"/>
      <c r="C3" s="1"/>
      <c r="D3" s="1"/>
      <c r="E3" s="1"/>
      <c r="F3" s="4"/>
      <c r="G3" s="5"/>
      <c r="H3" s="4"/>
      <c r="I3" s="5"/>
      <c r="J3" s="4"/>
    </row>
    <row r="4" spans="1:10" x14ac:dyDescent="0.25">
      <c r="A4" s="1"/>
      <c r="B4" s="1" t="s">
        <v>4</v>
      </c>
      <c r="C4" s="1"/>
      <c r="D4" s="1"/>
      <c r="E4" s="1"/>
      <c r="F4" s="4"/>
      <c r="G4" s="5"/>
      <c r="H4" s="4"/>
      <c r="I4" s="5"/>
      <c r="J4" s="4"/>
    </row>
    <row r="5" spans="1:10" x14ac:dyDescent="0.25">
      <c r="A5" s="1"/>
      <c r="B5" s="1"/>
      <c r="C5" s="1" t="s">
        <v>5</v>
      </c>
      <c r="D5" s="1"/>
      <c r="E5" s="1"/>
      <c r="F5" s="4"/>
      <c r="G5" s="5"/>
      <c r="H5" s="4"/>
      <c r="I5" s="5"/>
      <c r="J5" s="4"/>
    </row>
    <row r="6" spans="1:10" ht="15.75" thickBot="1" x14ac:dyDescent="0.3">
      <c r="A6" s="1"/>
      <c r="B6" s="1"/>
      <c r="C6" s="1"/>
      <c r="D6" s="1" t="s">
        <v>6</v>
      </c>
      <c r="E6" s="1"/>
      <c r="F6" s="6">
        <v>591404.51</v>
      </c>
      <c r="G6" s="5"/>
      <c r="H6" s="6">
        <v>558920.42000000004</v>
      </c>
      <c r="I6" s="5"/>
      <c r="J6" s="6">
        <f>ROUND((F6-H6),5)</f>
        <v>32484.09</v>
      </c>
    </row>
    <row r="7" spans="1:10" x14ac:dyDescent="0.25">
      <c r="A7" s="1"/>
      <c r="B7" s="1"/>
      <c r="C7" s="1" t="s">
        <v>7</v>
      </c>
      <c r="D7" s="1"/>
      <c r="E7" s="1"/>
      <c r="F7" s="4">
        <f>ROUND(SUM(F5:F6),5)</f>
        <v>591404.51</v>
      </c>
      <c r="G7" s="5"/>
      <c r="H7" s="4">
        <f>ROUND(SUM(H5:H6),5)</f>
        <v>558920.42000000004</v>
      </c>
      <c r="I7" s="5"/>
      <c r="J7" s="4">
        <f>ROUND((F7-H7),5)</f>
        <v>32484.09</v>
      </c>
    </row>
    <row r="8" spans="1:10" x14ac:dyDescent="0.25">
      <c r="A8" s="1"/>
      <c r="B8" s="1"/>
      <c r="C8" s="1" t="s">
        <v>8</v>
      </c>
      <c r="D8" s="1"/>
      <c r="E8" s="1"/>
      <c r="F8" s="4"/>
      <c r="G8" s="5"/>
      <c r="H8" s="4"/>
      <c r="I8" s="5"/>
      <c r="J8" s="4"/>
    </row>
    <row r="9" spans="1:10" ht="15.75" thickBot="1" x14ac:dyDescent="0.3">
      <c r="A9" s="1"/>
      <c r="B9" s="1"/>
      <c r="C9" s="1"/>
      <c r="D9" s="1" t="s">
        <v>9</v>
      </c>
      <c r="E9" s="1"/>
      <c r="F9" s="6">
        <v>290982.34000000003</v>
      </c>
      <c r="G9" s="5"/>
      <c r="H9" s="6">
        <v>326730.87</v>
      </c>
      <c r="I9" s="5"/>
      <c r="J9" s="6">
        <f>ROUND((F9-H9),5)</f>
        <v>-35748.53</v>
      </c>
    </row>
    <row r="10" spans="1:10" x14ac:dyDescent="0.25">
      <c r="A10" s="1"/>
      <c r="B10" s="1"/>
      <c r="C10" s="1" t="s">
        <v>10</v>
      </c>
      <c r="D10" s="1"/>
      <c r="E10" s="1"/>
      <c r="F10" s="4">
        <f>ROUND(SUM(F8:F9),5)</f>
        <v>290982.34000000003</v>
      </c>
      <c r="G10" s="5"/>
      <c r="H10" s="4">
        <f>ROUND(SUM(H8:H9),5)</f>
        <v>326730.87</v>
      </c>
      <c r="I10" s="5"/>
      <c r="J10" s="4">
        <f>ROUND((F10-H10),5)</f>
        <v>-35748.53</v>
      </c>
    </row>
    <row r="11" spans="1:10" x14ac:dyDescent="0.25">
      <c r="A11" s="1"/>
      <c r="B11" s="1"/>
      <c r="C11" s="1" t="s">
        <v>11</v>
      </c>
      <c r="D11" s="1"/>
      <c r="E11" s="1"/>
      <c r="F11" s="4"/>
      <c r="G11" s="5"/>
      <c r="H11" s="4"/>
      <c r="I11" s="5"/>
      <c r="J11" s="4"/>
    </row>
    <row r="12" spans="1:10" x14ac:dyDescent="0.25">
      <c r="A12" s="1"/>
      <c r="B12" s="1"/>
      <c r="C12" s="1"/>
      <c r="D12" s="1" t="s">
        <v>12</v>
      </c>
      <c r="E12" s="1"/>
      <c r="F12" s="4">
        <v>238282.41</v>
      </c>
      <c r="G12" s="5"/>
      <c r="H12" s="4">
        <v>444379.55</v>
      </c>
      <c r="I12" s="5"/>
      <c r="J12" s="4">
        <f t="shared" ref="J12:J22" si="0">ROUND((F12-H12),5)</f>
        <v>-206097.14</v>
      </c>
    </row>
    <row r="13" spans="1:10" x14ac:dyDescent="0.25">
      <c r="A13" s="1"/>
      <c r="B13" s="1"/>
      <c r="C13" s="1"/>
      <c r="D13" s="1" t="s">
        <v>13</v>
      </c>
      <c r="E13" s="1"/>
      <c r="F13" s="4">
        <v>36122.58</v>
      </c>
      <c r="G13" s="5"/>
      <c r="H13" s="4">
        <v>37031.160000000003</v>
      </c>
      <c r="I13" s="5"/>
      <c r="J13" s="4">
        <f t="shared" si="0"/>
        <v>-908.58</v>
      </c>
    </row>
    <row r="14" spans="1:10" x14ac:dyDescent="0.25">
      <c r="A14" s="1"/>
      <c r="B14" s="1"/>
      <c r="C14" s="1"/>
      <c r="D14" s="1" t="s">
        <v>14</v>
      </c>
      <c r="E14" s="1"/>
      <c r="F14" s="4">
        <v>99188.33</v>
      </c>
      <c r="G14" s="5"/>
      <c r="H14" s="4">
        <v>109465.66</v>
      </c>
      <c r="I14" s="5"/>
      <c r="J14" s="4">
        <f t="shared" si="0"/>
        <v>-10277.33</v>
      </c>
    </row>
    <row r="15" spans="1:10" x14ac:dyDescent="0.25">
      <c r="A15" s="1"/>
      <c r="B15" s="1"/>
      <c r="C15" s="1"/>
      <c r="D15" s="1" t="s">
        <v>15</v>
      </c>
      <c r="E15" s="1"/>
      <c r="F15" s="4">
        <v>-99188.33</v>
      </c>
      <c r="G15" s="5"/>
      <c r="H15" s="4">
        <v>-109465.66</v>
      </c>
      <c r="I15" s="5"/>
      <c r="J15" s="4">
        <f t="shared" si="0"/>
        <v>10277.33</v>
      </c>
    </row>
    <row r="16" spans="1:10" x14ac:dyDescent="0.25">
      <c r="A16" s="1"/>
      <c r="B16" s="1"/>
      <c r="C16" s="1"/>
      <c r="D16" s="1" t="s">
        <v>16</v>
      </c>
      <c r="E16" s="1"/>
      <c r="F16" s="4">
        <v>144890.66</v>
      </c>
      <c r="G16" s="5"/>
      <c r="H16" s="4">
        <v>323042.90999999997</v>
      </c>
      <c r="I16" s="5"/>
      <c r="J16" s="4">
        <f t="shared" si="0"/>
        <v>-178152.25</v>
      </c>
    </row>
    <row r="17" spans="1:10" x14ac:dyDescent="0.25">
      <c r="A17" s="1"/>
      <c r="B17" s="1"/>
      <c r="C17" s="1"/>
      <c r="D17" s="1" t="s">
        <v>17</v>
      </c>
      <c r="E17" s="1"/>
      <c r="F17" s="4">
        <v>86202.16</v>
      </c>
      <c r="G17" s="5"/>
      <c r="H17" s="4">
        <v>68610.38</v>
      </c>
      <c r="I17" s="5"/>
      <c r="J17" s="4">
        <f t="shared" si="0"/>
        <v>17591.78</v>
      </c>
    </row>
    <row r="18" spans="1:10" x14ac:dyDescent="0.25">
      <c r="A18" s="1"/>
      <c r="B18" s="1"/>
      <c r="C18" s="1"/>
      <c r="D18" s="1" t="s">
        <v>18</v>
      </c>
      <c r="E18" s="1"/>
      <c r="F18" s="4">
        <v>-66754.740000000005</v>
      </c>
      <c r="G18" s="5"/>
      <c r="H18" s="4">
        <v>-66754.740000000005</v>
      </c>
      <c r="I18" s="5"/>
      <c r="J18" s="4">
        <f t="shared" si="0"/>
        <v>0</v>
      </c>
    </row>
    <row r="19" spans="1:10" x14ac:dyDescent="0.25">
      <c r="A19" s="1"/>
      <c r="B19" s="1"/>
      <c r="C19" s="1"/>
      <c r="D19" s="1" t="s">
        <v>19</v>
      </c>
      <c r="E19" s="1"/>
      <c r="F19" s="4">
        <v>322111.42</v>
      </c>
      <c r="G19" s="5"/>
      <c r="H19" s="4">
        <v>266331.03999999998</v>
      </c>
      <c r="I19" s="5"/>
      <c r="J19" s="4">
        <f t="shared" si="0"/>
        <v>55780.38</v>
      </c>
    </row>
    <row r="20" spans="1:10" ht="15.75" thickBot="1" x14ac:dyDescent="0.3">
      <c r="A20" s="1"/>
      <c r="B20" s="1"/>
      <c r="C20" s="1"/>
      <c r="D20" s="1" t="s">
        <v>20</v>
      </c>
      <c r="E20" s="1"/>
      <c r="F20" s="7">
        <v>0</v>
      </c>
      <c r="G20" s="5"/>
      <c r="H20" s="7">
        <v>575</v>
      </c>
      <c r="I20" s="5"/>
      <c r="J20" s="7">
        <f t="shared" si="0"/>
        <v>-575</v>
      </c>
    </row>
    <row r="21" spans="1:10" ht="15.75" thickBot="1" x14ac:dyDescent="0.3">
      <c r="A21" s="1"/>
      <c r="B21" s="1"/>
      <c r="C21" s="1" t="s">
        <v>21</v>
      </c>
      <c r="D21" s="1"/>
      <c r="E21" s="1"/>
      <c r="F21" s="8">
        <f>ROUND(SUM(F11:F20),5)</f>
        <v>760854.49</v>
      </c>
      <c r="G21" s="5"/>
      <c r="H21" s="8">
        <f>ROUND(SUM(H11:H20),5)</f>
        <v>1073215.3</v>
      </c>
      <c r="I21" s="5"/>
      <c r="J21" s="8">
        <f t="shared" si="0"/>
        <v>-312360.81</v>
      </c>
    </row>
    <row r="22" spans="1:10" x14ac:dyDescent="0.25">
      <c r="A22" s="1"/>
      <c r="B22" s="1" t="s">
        <v>22</v>
      </c>
      <c r="C22" s="1"/>
      <c r="D22" s="1"/>
      <c r="E22" s="1"/>
      <c r="F22" s="4">
        <f>ROUND(F4+F7+F10+F21,5)</f>
        <v>1643241.34</v>
      </c>
      <c r="G22" s="5"/>
      <c r="H22" s="4">
        <f>ROUND(H4+H7+H10+H21,5)</f>
        <v>1958866.59</v>
      </c>
      <c r="I22" s="5"/>
      <c r="J22" s="4">
        <f t="shared" si="0"/>
        <v>-315625.25</v>
      </c>
    </row>
    <row r="23" spans="1:10" x14ac:dyDescent="0.25">
      <c r="A23" s="1"/>
      <c r="B23" s="1" t="s">
        <v>23</v>
      </c>
      <c r="C23" s="1"/>
      <c r="D23" s="1"/>
      <c r="E23" s="1"/>
      <c r="F23" s="4"/>
      <c r="G23" s="5"/>
      <c r="H23" s="4"/>
      <c r="I23" s="5"/>
      <c r="J23" s="4"/>
    </row>
    <row r="24" spans="1:10" x14ac:dyDescent="0.25">
      <c r="A24" s="1"/>
      <c r="B24" s="1"/>
      <c r="C24" s="1" t="s">
        <v>24</v>
      </c>
      <c r="D24" s="1"/>
      <c r="E24" s="1"/>
      <c r="F24" s="4">
        <v>643051.72</v>
      </c>
      <c r="G24" s="5"/>
      <c r="H24" s="4">
        <v>643051.72</v>
      </c>
      <c r="I24" s="5"/>
      <c r="J24" s="4">
        <f t="shared" ref="J24:J33" si="1">ROUND((F24-H24),5)</f>
        <v>0</v>
      </c>
    </row>
    <row r="25" spans="1:10" x14ac:dyDescent="0.25">
      <c r="A25" s="1"/>
      <c r="B25" s="1"/>
      <c r="C25" s="1" t="s">
        <v>25</v>
      </c>
      <c r="D25" s="1"/>
      <c r="E25" s="1"/>
      <c r="F25" s="4">
        <v>909203.91</v>
      </c>
      <c r="G25" s="5"/>
      <c r="H25" s="4">
        <v>888179.98</v>
      </c>
      <c r="I25" s="5"/>
      <c r="J25" s="4">
        <f t="shared" si="1"/>
        <v>21023.93</v>
      </c>
    </row>
    <row r="26" spans="1:10" x14ac:dyDescent="0.25">
      <c r="A26" s="1"/>
      <c r="B26" s="1"/>
      <c r="C26" s="1" t="s">
        <v>26</v>
      </c>
      <c r="D26" s="1"/>
      <c r="E26" s="1"/>
      <c r="F26" s="4">
        <v>38957.440000000002</v>
      </c>
      <c r="G26" s="5"/>
      <c r="H26" s="4">
        <v>31477.53</v>
      </c>
      <c r="I26" s="5"/>
      <c r="J26" s="4">
        <f t="shared" si="1"/>
        <v>7479.91</v>
      </c>
    </row>
    <row r="27" spans="1:10" x14ac:dyDescent="0.25">
      <c r="A27" s="1"/>
      <c r="B27" s="1"/>
      <c r="C27" s="1" t="s">
        <v>27</v>
      </c>
      <c r="D27" s="1"/>
      <c r="E27" s="1"/>
      <c r="F27" s="4">
        <v>36165.49</v>
      </c>
      <c r="G27" s="5"/>
      <c r="H27" s="4">
        <v>36165.49</v>
      </c>
      <c r="I27" s="5"/>
      <c r="J27" s="4">
        <f t="shared" si="1"/>
        <v>0</v>
      </c>
    </row>
    <row r="28" spans="1:10" x14ac:dyDescent="0.25">
      <c r="A28" s="1"/>
      <c r="B28" s="1"/>
      <c r="C28" s="1" t="s">
        <v>28</v>
      </c>
      <c r="D28" s="1"/>
      <c r="E28" s="1"/>
      <c r="F28" s="4">
        <v>25789.65</v>
      </c>
      <c r="G28" s="5"/>
      <c r="H28" s="4">
        <v>25789.65</v>
      </c>
      <c r="I28" s="5"/>
      <c r="J28" s="4">
        <f t="shared" si="1"/>
        <v>0</v>
      </c>
    </row>
    <row r="29" spans="1:10" x14ac:dyDescent="0.25">
      <c r="A29" s="1"/>
      <c r="B29" s="1"/>
      <c r="C29" s="1" t="s">
        <v>29</v>
      </c>
      <c r="D29" s="1"/>
      <c r="E29" s="1"/>
      <c r="F29" s="4">
        <v>137248.95000000001</v>
      </c>
      <c r="G29" s="5"/>
      <c r="H29" s="4">
        <v>137248.95000000001</v>
      </c>
      <c r="I29" s="5"/>
      <c r="J29" s="4">
        <f t="shared" si="1"/>
        <v>0</v>
      </c>
    </row>
    <row r="30" spans="1:10" x14ac:dyDescent="0.25">
      <c r="A30" s="1"/>
      <c r="B30" s="1"/>
      <c r="C30" s="1" t="s">
        <v>30</v>
      </c>
      <c r="D30" s="1"/>
      <c r="E30" s="1"/>
      <c r="F30" s="4">
        <v>453000</v>
      </c>
      <c r="G30" s="5"/>
      <c r="H30" s="4">
        <v>453000</v>
      </c>
      <c r="I30" s="5"/>
      <c r="J30" s="4">
        <f t="shared" si="1"/>
        <v>0</v>
      </c>
    </row>
    <row r="31" spans="1:10" x14ac:dyDescent="0.25">
      <c r="A31" s="1"/>
      <c r="B31" s="1"/>
      <c r="C31" s="1" t="s">
        <v>31</v>
      </c>
      <c r="D31" s="1"/>
      <c r="E31" s="1"/>
      <c r="F31" s="4">
        <v>114093.66</v>
      </c>
      <c r="G31" s="5"/>
      <c r="H31" s="4">
        <v>77763.94</v>
      </c>
      <c r="I31" s="5"/>
      <c r="J31" s="4">
        <f t="shared" si="1"/>
        <v>36329.72</v>
      </c>
    </row>
    <row r="32" spans="1:10" ht="15.75" thickBot="1" x14ac:dyDescent="0.3">
      <c r="A32" s="1"/>
      <c r="B32" s="1"/>
      <c r="C32" s="1" t="s">
        <v>32</v>
      </c>
      <c r="D32" s="1"/>
      <c r="E32" s="1"/>
      <c r="F32" s="6">
        <v>-796612.94</v>
      </c>
      <c r="G32" s="5"/>
      <c r="H32" s="6">
        <v>-720691.59</v>
      </c>
      <c r="I32" s="5"/>
      <c r="J32" s="6">
        <f t="shared" si="1"/>
        <v>-75921.350000000006</v>
      </c>
    </row>
    <row r="33" spans="1:10" x14ac:dyDescent="0.25">
      <c r="A33" s="1"/>
      <c r="B33" s="1" t="s">
        <v>33</v>
      </c>
      <c r="C33" s="1"/>
      <c r="D33" s="1"/>
      <c r="E33" s="1"/>
      <c r="F33" s="4">
        <f>ROUND(SUM(F23:F32),5)</f>
        <v>1560897.88</v>
      </c>
      <c r="G33" s="5"/>
      <c r="H33" s="4">
        <f>ROUND(SUM(H23:H32),5)</f>
        <v>1571985.67</v>
      </c>
      <c r="I33" s="5"/>
      <c r="J33" s="4">
        <f t="shared" si="1"/>
        <v>-11087.79</v>
      </c>
    </row>
    <row r="34" spans="1:10" x14ac:dyDescent="0.25">
      <c r="A34" s="1"/>
      <c r="B34" s="1" t="s">
        <v>34</v>
      </c>
      <c r="C34" s="1"/>
      <c r="D34" s="1"/>
      <c r="E34" s="1"/>
      <c r="F34" s="4"/>
      <c r="G34" s="5"/>
      <c r="H34" s="4"/>
      <c r="I34" s="5"/>
      <c r="J34" s="4"/>
    </row>
    <row r="35" spans="1:10" x14ac:dyDescent="0.25">
      <c r="A35" s="1"/>
      <c r="B35" s="1"/>
      <c r="C35" s="1" t="s">
        <v>35</v>
      </c>
      <c r="D35" s="1"/>
      <c r="E35" s="1"/>
      <c r="F35" s="4">
        <v>2116788.37</v>
      </c>
      <c r="G35" s="5"/>
      <c r="H35" s="4">
        <v>2151600.64</v>
      </c>
      <c r="I35" s="5"/>
      <c r="J35" s="4">
        <f t="shared" ref="J35:J40" si="2">ROUND((F35-H35),5)</f>
        <v>-34812.269999999997</v>
      </c>
    </row>
    <row r="36" spans="1:10" x14ac:dyDescent="0.25">
      <c r="A36" s="1"/>
      <c r="B36" s="1"/>
      <c r="C36" s="1" t="s">
        <v>36</v>
      </c>
      <c r="D36" s="1"/>
      <c r="E36" s="1"/>
      <c r="F36" s="4">
        <v>-1212506</v>
      </c>
      <c r="G36" s="5"/>
      <c r="H36" s="4">
        <v>-1240137</v>
      </c>
      <c r="I36" s="5"/>
      <c r="J36" s="4">
        <f t="shared" si="2"/>
        <v>27631</v>
      </c>
    </row>
    <row r="37" spans="1:10" x14ac:dyDescent="0.25">
      <c r="A37" s="1"/>
      <c r="B37" s="1"/>
      <c r="C37" s="1" t="s">
        <v>37</v>
      </c>
      <c r="D37" s="1"/>
      <c r="E37" s="1"/>
      <c r="F37" s="4">
        <v>0</v>
      </c>
      <c r="G37" s="5"/>
      <c r="H37" s="4">
        <v>34358</v>
      </c>
      <c r="I37" s="5"/>
      <c r="J37" s="4">
        <f t="shared" si="2"/>
        <v>-34358</v>
      </c>
    </row>
    <row r="38" spans="1:10" ht="15.75" thickBot="1" x14ac:dyDescent="0.3">
      <c r="A38" s="1"/>
      <c r="B38" s="1"/>
      <c r="C38" s="1" t="s">
        <v>38</v>
      </c>
      <c r="D38" s="1"/>
      <c r="E38" s="1"/>
      <c r="F38" s="7">
        <v>-144890.66</v>
      </c>
      <c r="G38" s="5"/>
      <c r="H38" s="7">
        <v>-323042.90999999997</v>
      </c>
      <c r="I38" s="5"/>
      <c r="J38" s="7">
        <f t="shared" si="2"/>
        <v>178152.25</v>
      </c>
    </row>
    <row r="39" spans="1:10" ht="15.75" thickBot="1" x14ac:dyDescent="0.3">
      <c r="A39" s="1"/>
      <c r="B39" s="1" t="s">
        <v>39</v>
      </c>
      <c r="C39" s="1"/>
      <c r="D39" s="1"/>
      <c r="E39" s="1"/>
      <c r="F39" s="9">
        <f>ROUND(SUM(F34:F38),5)</f>
        <v>759391.71</v>
      </c>
      <c r="G39" s="5"/>
      <c r="H39" s="9">
        <f>ROUND(SUM(H34:H38),5)</f>
        <v>622778.73</v>
      </c>
      <c r="I39" s="5"/>
      <c r="J39" s="9">
        <f t="shared" si="2"/>
        <v>136612.98000000001</v>
      </c>
    </row>
    <row r="40" spans="1:10" s="11" customFormat="1" ht="12" thickBot="1" x14ac:dyDescent="0.25">
      <c r="A40" s="1" t="s">
        <v>40</v>
      </c>
      <c r="B40" s="1"/>
      <c r="C40" s="1"/>
      <c r="D40" s="1"/>
      <c r="E40" s="1"/>
      <c r="F40" s="10">
        <f>ROUND(F3+F22+F33+F39,5)</f>
        <v>3963530.93</v>
      </c>
      <c r="G40" s="1"/>
      <c r="H40" s="10">
        <f>ROUND(H3+H22+H33+H39,5)</f>
        <v>4153630.99</v>
      </c>
      <c r="I40" s="1"/>
      <c r="J40" s="10">
        <f t="shared" si="2"/>
        <v>-190100.06</v>
      </c>
    </row>
    <row r="41" spans="1:10" ht="15.75" thickTop="1" x14ac:dyDescent="0.25">
      <c r="A41" s="1" t="s">
        <v>41</v>
      </c>
      <c r="B41" s="1"/>
      <c r="C41" s="1"/>
      <c r="D41" s="1"/>
      <c r="E41" s="1"/>
      <c r="F41" s="4"/>
      <c r="G41" s="5"/>
      <c r="H41" s="4"/>
      <c r="I41" s="5"/>
      <c r="J41" s="4"/>
    </row>
    <row r="42" spans="1:10" x14ac:dyDescent="0.25">
      <c r="A42" s="1"/>
      <c r="B42" s="1" t="s">
        <v>42</v>
      </c>
      <c r="C42" s="1"/>
      <c r="D42" s="1"/>
      <c r="E42" s="1"/>
      <c r="F42" s="4"/>
      <c r="G42" s="5"/>
      <c r="H42" s="4"/>
      <c r="I42" s="5"/>
      <c r="J42" s="4"/>
    </row>
    <row r="43" spans="1:10" x14ac:dyDescent="0.25">
      <c r="A43" s="1"/>
      <c r="B43" s="1"/>
      <c r="C43" s="1" t="s">
        <v>43</v>
      </c>
      <c r="D43" s="1"/>
      <c r="E43" s="1"/>
      <c r="F43" s="4"/>
      <c r="G43" s="5"/>
      <c r="H43" s="4"/>
      <c r="I43" s="5"/>
      <c r="J43" s="4"/>
    </row>
    <row r="44" spans="1:10" x14ac:dyDescent="0.25">
      <c r="A44" s="1"/>
      <c r="B44" s="1"/>
      <c r="C44" s="1"/>
      <c r="D44" s="1" t="s">
        <v>44</v>
      </c>
      <c r="E44" s="1"/>
      <c r="F44" s="4"/>
      <c r="G44" s="5"/>
      <c r="H44" s="4"/>
      <c r="I44" s="5"/>
      <c r="J44" s="4"/>
    </row>
    <row r="45" spans="1:10" ht="15.75" thickBot="1" x14ac:dyDescent="0.3">
      <c r="A45" s="1"/>
      <c r="B45" s="1"/>
      <c r="C45" s="1"/>
      <c r="D45" s="1"/>
      <c r="E45" s="1" t="s">
        <v>45</v>
      </c>
      <c r="F45" s="6">
        <v>86696.89</v>
      </c>
      <c r="G45" s="5"/>
      <c r="H45" s="6">
        <v>95084.29</v>
      </c>
      <c r="I45" s="5"/>
      <c r="J45" s="6">
        <f>ROUND((F45-H45),5)</f>
        <v>-8387.4</v>
      </c>
    </row>
    <row r="46" spans="1:10" x14ac:dyDescent="0.25">
      <c r="A46" s="1"/>
      <c r="B46" s="1"/>
      <c r="C46" s="1"/>
      <c r="D46" s="1" t="s">
        <v>46</v>
      </c>
      <c r="E46" s="1"/>
      <c r="F46" s="4">
        <f>ROUND(SUM(F44:F45),5)</f>
        <v>86696.89</v>
      </c>
      <c r="G46" s="5"/>
      <c r="H46" s="4">
        <f>ROUND(SUM(H44:H45),5)</f>
        <v>95084.29</v>
      </c>
      <c r="I46" s="5"/>
      <c r="J46" s="4">
        <f>ROUND((F46-H46),5)</f>
        <v>-8387.4</v>
      </c>
    </row>
    <row r="47" spans="1:10" x14ac:dyDescent="0.25">
      <c r="A47" s="1"/>
      <c r="B47" s="1"/>
      <c r="C47" s="1"/>
      <c r="D47" s="1" t="s">
        <v>47</v>
      </c>
      <c r="E47" s="1"/>
      <c r="F47" s="4"/>
      <c r="G47" s="5"/>
      <c r="H47" s="4"/>
      <c r="I47" s="5"/>
      <c r="J47" s="4"/>
    </row>
    <row r="48" spans="1:10" x14ac:dyDescent="0.25">
      <c r="A48" s="1"/>
      <c r="B48" s="1"/>
      <c r="C48" s="1"/>
      <c r="D48" s="1"/>
      <c r="E48" s="1" t="s">
        <v>48</v>
      </c>
      <c r="F48" s="4">
        <v>190400</v>
      </c>
      <c r="G48" s="5"/>
      <c r="H48" s="4">
        <v>201600</v>
      </c>
      <c r="I48" s="5"/>
      <c r="J48" s="4">
        <f t="shared" ref="J48:J57" si="3">ROUND((F48-H48),5)</f>
        <v>-11200</v>
      </c>
    </row>
    <row r="49" spans="1:10" x14ac:dyDescent="0.25">
      <c r="A49" s="1"/>
      <c r="B49" s="1"/>
      <c r="C49" s="1"/>
      <c r="D49" s="1"/>
      <c r="E49" s="1" t="s">
        <v>49</v>
      </c>
      <c r="F49" s="4">
        <v>318.54000000000002</v>
      </c>
      <c r="G49" s="5"/>
      <c r="H49" s="4">
        <v>-2251.16</v>
      </c>
      <c r="I49" s="5"/>
      <c r="J49" s="4">
        <f t="shared" si="3"/>
        <v>2569.6999999999998</v>
      </c>
    </row>
    <row r="50" spans="1:10" x14ac:dyDescent="0.25">
      <c r="A50" s="1"/>
      <c r="B50" s="1"/>
      <c r="C50" s="1"/>
      <c r="D50" s="1"/>
      <c r="E50" s="1" t="s">
        <v>50</v>
      </c>
      <c r="F50" s="4">
        <v>18822.919999999998</v>
      </c>
      <c r="G50" s="5"/>
      <c r="H50" s="4">
        <v>18007.27</v>
      </c>
      <c r="I50" s="5"/>
      <c r="J50" s="4">
        <f t="shared" si="3"/>
        <v>815.65</v>
      </c>
    </row>
    <row r="51" spans="1:10" x14ac:dyDescent="0.25">
      <c r="A51" s="1"/>
      <c r="B51" s="1"/>
      <c r="C51" s="1"/>
      <c r="D51" s="1"/>
      <c r="E51" s="1" t="s">
        <v>51</v>
      </c>
      <c r="F51" s="4">
        <v>23362.560000000001</v>
      </c>
      <c r="G51" s="5"/>
      <c r="H51" s="4">
        <v>18617.03</v>
      </c>
      <c r="I51" s="5"/>
      <c r="J51" s="4">
        <f t="shared" si="3"/>
        <v>4745.53</v>
      </c>
    </row>
    <row r="52" spans="1:10" x14ac:dyDescent="0.25">
      <c r="A52" s="1"/>
      <c r="B52" s="1"/>
      <c r="C52" s="1"/>
      <c r="D52" s="1"/>
      <c r="E52" s="1" t="s">
        <v>52</v>
      </c>
      <c r="F52" s="4">
        <v>25000</v>
      </c>
      <c r="G52" s="5"/>
      <c r="H52" s="4">
        <v>25000</v>
      </c>
      <c r="I52" s="5"/>
      <c r="J52" s="4">
        <f t="shared" si="3"/>
        <v>0</v>
      </c>
    </row>
    <row r="53" spans="1:10" x14ac:dyDescent="0.25">
      <c r="A53" s="1"/>
      <c r="B53" s="1"/>
      <c r="C53" s="1"/>
      <c r="D53" s="1"/>
      <c r="E53" s="1" t="s">
        <v>53</v>
      </c>
      <c r="F53" s="4">
        <v>326721</v>
      </c>
      <c r="G53" s="5"/>
      <c r="H53" s="4">
        <v>266657</v>
      </c>
      <c r="I53" s="5"/>
      <c r="J53" s="4">
        <f t="shared" si="3"/>
        <v>60064</v>
      </c>
    </row>
    <row r="54" spans="1:10" x14ac:dyDescent="0.25">
      <c r="A54" s="1"/>
      <c r="B54" s="1"/>
      <c r="C54" s="1"/>
      <c r="D54" s="1"/>
      <c r="E54" s="1" t="s">
        <v>54</v>
      </c>
      <c r="F54" s="4">
        <v>8464.85</v>
      </c>
      <c r="G54" s="5"/>
      <c r="H54" s="4">
        <v>20464.849999999999</v>
      </c>
      <c r="I54" s="5"/>
      <c r="J54" s="4">
        <f t="shared" si="3"/>
        <v>-12000</v>
      </c>
    </row>
    <row r="55" spans="1:10" ht="15.75" thickBot="1" x14ac:dyDescent="0.3">
      <c r="A55" s="1"/>
      <c r="B55" s="1"/>
      <c r="C55" s="1"/>
      <c r="D55" s="1"/>
      <c r="E55" s="1" t="s">
        <v>55</v>
      </c>
      <c r="F55" s="7">
        <v>141062.26</v>
      </c>
      <c r="G55" s="5"/>
      <c r="H55" s="7">
        <v>0</v>
      </c>
      <c r="I55" s="5"/>
      <c r="J55" s="7">
        <f t="shared" si="3"/>
        <v>141062.26</v>
      </c>
    </row>
    <row r="56" spans="1:10" ht="15.75" thickBot="1" x14ac:dyDescent="0.3">
      <c r="A56" s="1"/>
      <c r="B56" s="1"/>
      <c r="C56" s="1"/>
      <c r="D56" s="1" t="s">
        <v>56</v>
      </c>
      <c r="E56" s="1"/>
      <c r="F56" s="8">
        <f>ROUND(SUM(F47:F55),5)</f>
        <v>734152.13</v>
      </c>
      <c r="G56" s="5"/>
      <c r="H56" s="8">
        <f>ROUND(SUM(H47:H55),5)</f>
        <v>548094.99</v>
      </c>
      <c r="I56" s="5"/>
      <c r="J56" s="8">
        <f t="shared" si="3"/>
        <v>186057.14</v>
      </c>
    </row>
    <row r="57" spans="1:10" x14ac:dyDescent="0.25">
      <c r="A57" s="1"/>
      <c r="B57" s="1"/>
      <c r="C57" s="1" t="s">
        <v>57</v>
      </c>
      <c r="D57" s="1"/>
      <c r="E57" s="1"/>
      <c r="F57" s="4">
        <f>ROUND(F43+F46+F56,5)</f>
        <v>820849.02</v>
      </c>
      <c r="G57" s="5"/>
      <c r="H57" s="4">
        <f>ROUND(H43+H46+H56,5)</f>
        <v>643179.28</v>
      </c>
      <c r="I57" s="5"/>
      <c r="J57" s="4">
        <f t="shared" si="3"/>
        <v>177669.74</v>
      </c>
    </row>
    <row r="58" spans="1:10" x14ac:dyDescent="0.25">
      <c r="A58" s="1"/>
      <c r="B58" s="1"/>
      <c r="C58" s="1" t="s">
        <v>58</v>
      </c>
      <c r="D58" s="1"/>
      <c r="E58" s="1"/>
      <c r="F58" s="4"/>
      <c r="G58" s="5"/>
      <c r="H58" s="4"/>
      <c r="I58" s="5"/>
      <c r="J58" s="4"/>
    </row>
    <row r="59" spans="1:10" x14ac:dyDescent="0.25">
      <c r="A59" s="1"/>
      <c r="B59" s="1"/>
      <c r="C59" s="1"/>
      <c r="D59" s="1" t="s">
        <v>59</v>
      </c>
      <c r="E59" s="1"/>
      <c r="F59" s="4">
        <v>451657.78</v>
      </c>
      <c r="G59" s="5"/>
      <c r="H59" s="4">
        <v>478620.07</v>
      </c>
      <c r="I59" s="5"/>
      <c r="J59" s="4">
        <f t="shared" ref="J59:J73" si="4">ROUND((F59-H59),5)</f>
        <v>-26962.29</v>
      </c>
    </row>
    <row r="60" spans="1:10" x14ac:dyDescent="0.25">
      <c r="A60" s="1"/>
      <c r="B60" s="1"/>
      <c r="C60" s="1"/>
      <c r="D60" s="1" t="s">
        <v>60</v>
      </c>
      <c r="E60" s="1"/>
      <c r="F60" s="4">
        <v>50000</v>
      </c>
      <c r="G60" s="5"/>
      <c r="H60" s="4">
        <v>50000</v>
      </c>
      <c r="I60" s="5"/>
      <c r="J60" s="4">
        <f t="shared" si="4"/>
        <v>0</v>
      </c>
    </row>
    <row r="61" spans="1:10" x14ac:dyDescent="0.25">
      <c r="A61" s="1"/>
      <c r="B61" s="1"/>
      <c r="C61" s="1"/>
      <c r="D61" s="1" t="s">
        <v>61</v>
      </c>
      <c r="E61" s="1"/>
      <c r="F61" s="4">
        <v>3761.47</v>
      </c>
      <c r="G61" s="5"/>
      <c r="H61" s="4">
        <v>8275.51</v>
      </c>
      <c r="I61" s="5"/>
      <c r="J61" s="4">
        <f t="shared" si="4"/>
        <v>-4514.04</v>
      </c>
    </row>
    <row r="62" spans="1:10" x14ac:dyDescent="0.25">
      <c r="A62" s="1"/>
      <c r="B62" s="1"/>
      <c r="C62" s="1"/>
      <c r="D62" s="1" t="s">
        <v>62</v>
      </c>
      <c r="E62" s="1"/>
      <c r="F62" s="4">
        <v>87500</v>
      </c>
      <c r="G62" s="5"/>
      <c r="H62" s="4">
        <v>0</v>
      </c>
      <c r="I62" s="5"/>
      <c r="J62" s="4">
        <f t="shared" si="4"/>
        <v>87500</v>
      </c>
    </row>
    <row r="63" spans="1:10" x14ac:dyDescent="0.25">
      <c r="A63" s="1"/>
      <c r="B63" s="1"/>
      <c r="C63" s="1"/>
      <c r="D63" s="1" t="s">
        <v>63</v>
      </c>
      <c r="E63" s="1"/>
      <c r="F63" s="4">
        <v>0</v>
      </c>
      <c r="G63" s="5"/>
      <c r="H63" s="4">
        <v>2500</v>
      </c>
      <c r="I63" s="5"/>
      <c r="J63" s="4">
        <f t="shared" si="4"/>
        <v>-2500</v>
      </c>
    </row>
    <row r="64" spans="1:10" x14ac:dyDescent="0.25">
      <c r="A64" s="1"/>
      <c r="B64" s="1"/>
      <c r="C64" s="1"/>
      <c r="D64" s="1" t="s">
        <v>64</v>
      </c>
      <c r="E64" s="1"/>
      <c r="F64" s="4">
        <v>0</v>
      </c>
      <c r="G64" s="5"/>
      <c r="H64" s="4">
        <v>4555.71</v>
      </c>
      <c r="I64" s="5"/>
      <c r="J64" s="4">
        <f t="shared" si="4"/>
        <v>-4555.71</v>
      </c>
    </row>
    <row r="65" spans="1:10" x14ac:dyDescent="0.25">
      <c r="A65" s="1"/>
      <c r="B65" s="1"/>
      <c r="C65" s="1"/>
      <c r="D65" s="1" t="s">
        <v>65</v>
      </c>
      <c r="E65" s="1"/>
      <c r="F65" s="4">
        <v>1115.29</v>
      </c>
      <c r="G65" s="5"/>
      <c r="H65" s="4">
        <v>7756.49</v>
      </c>
      <c r="I65" s="5"/>
      <c r="J65" s="4">
        <f t="shared" si="4"/>
        <v>-6641.2</v>
      </c>
    </row>
    <row r="66" spans="1:10" x14ac:dyDescent="0.25">
      <c r="A66" s="1"/>
      <c r="B66" s="1"/>
      <c r="C66" s="1"/>
      <c r="D66" s="1" t="s">
        <v>66</v>
      </c>
      <c r="E66" s="1"/>
      <c r="F66" s="4">
        <v>585919.75</v>
      </c>
      <c r="G66" s="5"/>
      <c r="H66" s="4">
        <v>605116.53</v>
      </c>
      <c r="I66" s="5"/>
      <c r="J66" s="4">
        <f t="shared" si="4"/>
        <v>-19196.78</v>
      </c>
    </row>
    <row r="67" spans="1:10" x14ac:dyDescent="0.25">
      <c r="A67" s="1"/>
      <c r="B67" s="1"/>
      <c r="C67" s="1"/>
      <c r="D67" s="1" t="s">
        <v>67</v>
      </c>
      <c r="E67" s="1"/>
      <c r="F67" s="4">
        <v>95690.99</v>
      </c>
      <c r="G67" s="5"/>
      <c r="H67" s="4">
        <v>114444.35</v>
      </c>
      <c r="I67" s="5"/>
      <c r="J67" s="4">
        <f t="shared" si="4"/>
        <v>-18753.36</v>
      </c>
    </row>
    <row r="68" spans="1:10" x14ac:dyDescent="0.25">
      <c r="A68" s="1"/>
      <c r="B68" s="1"/>
      <c r="C68" s="1"/>
      <c r="D68" s="1" t="s">
        <v>68</v>
      </c>
      <c r="E68" s="1"/>
      <c r="F68" s="4">
        <v>-326721</v>
      </c>
      <c r="G68" s="5"/>
      <c r="H68" s="4">
        <v>-266657</v>
      </c>
      <c r="I68" s="5"/>
      <c r="J68" s="4">
        <f t="shared" si="4"/>
        <v>-60064</v>
      </c>
    </row>
    <row r="69" spans="1:10" x14ac:dyDescent="0.25">
      <c r="A69" s="1"/>
      <c r="B69" s="1"/>
      <c r="C69" s="1"/>
      <c r="D69" s="1" t="s">
        <v>69</v>
      </c>
      <c r="E69" s="1"/>
      <c r="F69" s="4">
        <v>36445.56</v>
      </c>
      <c r="G69" s="5"/>
      <c r="H69" s="4">
        <v>39383.22</v>
      </c>
      <c r="I69" s="5"/>
      <c r="J69" s="4">
        <f t="shared" si="4"/>
        <v>-2937.66</v>
      </c>
    </row>
    <row r="70" spans="1:10" x14ac:dyDescent="0.25">
      <c r="A70" s="1"/>
      <c r="B70" s="1"/>
      <c r="C70" s="1"/>
      <c r="D70" s="1" t="s">
        <v>70</v>
      </c>
      <c r="E70" s="1"/>
      <c r="F70" s="4">
        <v>430503</v>
      </c>
      <c r="G70" s="5"/>
      <c r="H70" s="4">
        <v>575185.06999999995</v>
      </c>
      <c r="I70" s="5"/>
      <c r="J70" s="4">
        <f t="shared" si="4"/>
        <v>-144682.07</v>
      </c>
    </row>
    <row r="71" spans="1:10" ht="15.75" thickBot="1" x14ac:dyDescent="0.3">
      <c r="A71" s="1"/>
      <c r="B71" s="1"/>
      <c r="C71" s="1"/>
      <c r="D71" s="1" t="s">
        <v>71</v>
      </c>
      <c r="E71" s="1"/>
      <c r="F71" s="7">
        <v>-26716.99</v>
      </c>
      <c r="G71" s="5"/>
      <c r="H71" s="7">
        <v>-42002.26</v>
      </c>
      <c r="I71" s="5"/>
      <c r="J71" s="7">
        <f t="shared" si="4"/>
        <v>15285.27</v>
      </c>
    </row>
    <row r="72" spans="1:10" ht="15.75" thickBot="1" x14ac:dyDescent="0.3">
      <c r="A72" s="1"/>
      <c r="B72" s="1"/>
      <c r="C72" s="1" t="s">
        <v>72</v>
      </c>
      <c r="D72" s="1"/>
      <c r="E72" s="1"/>
      <c r="F72" s="8">
        <f>ROUND(SUM(F58:F71),5)</f>
        <v>1389155.85</v>
      </c>
      <c r="G72" s="5"/>
      <c r="H72" s="8">
        <f>ROUND(SUM(H58:H71),5)</f>
        <v>1577177.69</v>
      </c>
      <c r="I72" s="5"/>
      <c r="J72" s="8">
        <f t="shared" si="4"/>
        <v>-188021.84</v>
      </c>
    </row>
    <row r="73" spans="1:10" x14ac:dyDescent="0.25">
      <c r="A73" s="1"/>
      <c r="B73" s="1" t="s">
        <v>73</v>
      </c>
      <c r="C73" s="1"/>
      <c r="D73" s="1"/>
      <c r="E73" s="1"/>
      <c r="F73" s="4">
        <f>ROUND(F42+F57+F72,5)</f>
        <v>2210004.87</v>
      </c>
      <c r="G73" s="5"/>
      <c r="H73" s="4">
        <f>ROUND(H42+H57+H72,5)</f>
        <v>2220356.9700000002</v>
      </c>
      <c r="I73" s="5"/>
      <c r="J73" s="4">
        <f t="shared" si="4"/>
        <v>-10352.1</v>
      </c>
    </row>
    <row r="74" spans="1:10" x14ac:dyDescent="0.25">
      <c r="A74" s="1"/>
      <c r="B74" s="1" t="s">
        <v>74</v>
      </c>
      <c r="C74" s="1"/>
      <c r="D74" s="1"/>
      <c r="E74" s="1"/>
      <c r="F74" s="4"/>
      <c r="G74" s="5"/>
      <c r="H74" s="4"/>
      <c r="I74" s="5"/>
      <c r="J74" s="4"/>
    </row>
    <row r="75" spans="1:10" x14ac:dyDescent="0.25">
      <c r="A75" s="1"/>
      <c r="B75" s="1"/>
      <c r="C75" s="1" t="s">
        <v>75</v>
      </c>
      <c r="D75" s="1"/>
      <c r="E75" s="1"/>
      <c r="F75" s="4">
        <v>1743300.66</v>
      </c>
      <c r="G75" s="5"/>
      <c r="H75" s="4">
        <v>2068818.55</v>
      </c>
      <c r="I75" s="5"/>
      <c r="J75" s="4">
        <f>ROUND((F75-H75),5)</f>
        <v>-325517.89</v>
      </c>
    </row>
    <row r="76" spans="1:10" ht="15.75" thickBot="1" x14ac:dyDescent="0.3">
      <c r="A76" s="1"/>
      <c r="B76" s="1"/>
      <c r="C76" s="1" t="s">
        <v>76</v>
      </c>
      <c r="D76" s="1"/>
      <c r="E76" s="1"/>
      <c r="F76" s="7">
        <v>10225.4</v>
      </c>
      <c r="G76" s="5"/>
      <c r="H76" s="7">
        <v>-135544.53</v>
      </c>
      <c r="I76" s="5"/>
      <c r="J76" s="7">
        <f>ROUND((F76-H76),5)</f>
        <v>145769.93</v>
      </c>
    </row>
    <row r="77" spans="1:10" ht="15.75" thickBot="1" x14ac:dyDescent="0.3">
      <c r="A77" s="1"/>
      <c r="B77" s="1" t="s">
        <v>77</v>
      </c>
      <c r="C77" s="1"/>
      <c r="D77" s="1"/>
      <c r="E77" s="1"/>
      <c r="F77" s="9">
        <f>ROUND(SUM(F74:F76),5)</f>
        <v>1753526.06</v>
      </c>
      <c r="G77" s="5"/>
      <c r="H77" s="9">
        <f>ROUND(SUM(H74:H76),5)</f>
        <v>1933274.02</v>
      </c>
      <c r="I77" s="5"/>
      <c r="J77" s="9">
        <f>ROUND((F77-H77),5)</f>
        <v>-179747.96</v>
      </c>
    </row>
    <row r="78" spans="1:10" s="11" customFormat="1" ht="12" thickBot="1" x14ac:dyDescent="0.25">
      <c r="A78" s="1" t="s">
        <v>78</v>
      </c>
      <c r="B78" s="1"/>
      <c r="C78" s="1"/>
      <c r="D78" s="1"/>
      <c r="E78" s="1"/>
      <c r="F78" s="10">
        <f>ROUND(F41+F73+F77,5)</f>
        <v>3963530.93</v>
      </c>
      <c r="G78" s="1"/>
      <c r="H78" s="10">
        <f>ROUND(H41+H73+H77,5)</f>
        <v>4153630.99</v>
      </c>
      <c r="I78" s="1"/>
      <c r="J78" s="10">
        <f>ROUND((F78-H78),5)</f>
        <v>-190100.06</v>
      </c>
    </row>
    <row r="79" spans="1:10" ht="15.75" thickTop="1" x14ac:dyDescent="0.25"/>
  </sheetData>
  <pageMargins left="0.7" right="0.7" top="0.75" bottom="0.75" header="0.1" footer="0.3"/>
  <pageSetup orientation="portrait" r:id="rId1"/>
  <headerFooter>
    <oddHeader>&amp;L&amp;"Arial,Bold"&amp;8 3:00 PM
&amp;"Arial,Bold"&amp;8 05/21/21
&amp;"Arial,Bold"&amp;8 Accrual Basis&amp;C&amp;"Arial,Bold"&amp;12 Habitat for Humanity of Catawba Valley
&amp;"Arial,Bold"&amp;14 Balance Sheet Prev Year Comparison
&amp;"Arial,Bold"&amp;10 As of April 30, 2021</oddHeader>
    <oddFooter>&amp;R&amp;"Arial,Bold"&amp;8 Page &amp;P of &amp;N</oddFooter>
  </headerFooter>
  <rowBreaks count="1" manualBreakCount="1">
    <brk id="40" max="16383" man="1"/>
  </rowBreaks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101"/>
  <sheetViews>
    <sheetView view="pageBreakPreview" zoomScale="60" zoomScaleNormal="100" workbookViewId="0">
      <pane xSplit="5" ySplit="2" topLeftCell="F48" activePane="bottomRight" state="frozenSplit"/>
      <selection pane="topRight" activeCell="F1" sqref="F1"/>
      <selection pane="bottomLeft" activeCell="A3" sqref="A3"/>
      <selection pane="bottomRight" activeCell="J101" sqref="J101"/>
    </sheetView>
  </sheetViews>
  <sheetFormatPr defaultRowHeight="15" x14ac:dyDescent="0.25"/>
  <cols>
    <col min="1" max="4" width="3" style="16" customWidth="1"/>
    <col min="5" max="5" width="31.140625" style="16" customWidth="1"/>
    <col min="6" max="6" width="12.42578125" style="17" customWidth="1"/>
    <col min="7" max="7" width="2.28515625" style="17" customWidth="1"/>
    <col min="8" max="8" width="11.7109375" style="17" customWidth="1"/>
    <col min="9" max="9" width="2.28515625" style="17" customWidth="1"/>
    <col min="10" max="10" width="12" style="17" bestFit="1" customWidth="1"/>
    <col min="11" max="11" width="3.5703125" customWidth="1"/>
  </cols>
  <sheetData>
    <row r="1" spans="1:11" ht="15.75" thickBot="1" x14ac:dyDescent="0.3">
      <c r="A1" s="1"/>
      <c r="B1" s="1"/>
      <c r="C1" s="1"/>
      <c r="D1" s="1"/>
      <c r="E1" s="1"/>
      <c r="F1" s="3"/>
      <c r="G1" s="2"/>
      <c r="H1" s="3"/>
      <c r="I1" s="2"/>
      <c r="J1" s="3"/>
    </row>
    <row r="2" spans="1:11" s="15" customFormat="1" ht="16.5" thickTop="1" thickBot="1" x14ac:dyDescent="0.3">
      <c r="A2" s="12"/>
      <c r="B2" s="12"/>
      <c r="C2" s="12"/>
      <c r="D2" s="12"/>
      <c r="E2" s="12"/>
      <c r="F2" s="13" t="s">
        <v>79</v>
      </c>
      <c r="G2" s="14"/>
      <c r="H2" s="13" t="s">
        <v>80</v>
      </c>
      <c r="I2" s="14"/>
      <c r="J2" s="13" t="s">
        <v>81</v>
      </c>
    </row>
    <row r="3" spans="1:11" ht="15.75" thickTop="1" x14ac:dyDescent="0.25">
      <c r="A3" s="1"/>
      <c r="B3" s="1"/>
      <c r="C3" s="1" t="s">
        <v>82</v>
      </c>
      <c r="D3" s="1"/>
      <c r="E3" s="1"/>
      <c r="F3" s="4"/>
      <c r="G3" s="5"/>
      <c r="H3" s="4"/>
      <c r="I3" s="5"/>
      <c r="J3" s="4"/>
    </row>
    <row r="4" spans="1:11" x14ac:dyDescent="0.25">
      <c r="A4" s="1"/>
      <c r="B4" s="1"/>
      <c r="C4" s="1"/>
      <c r="D4" s="1" t="s">
        <v>83</v>
      </c>
      <c r="E4" s="1"/>
      <c r="F4" s="4"/>
      <c r="G4" s="5"/>
      <c r="H4" s="4"/>
      <c r="I4" s="5"/>
      <c r="J4" s="4"/>
    </row>
    <row r="5" spans="1:11" x14ac:dyDescent="0.25">
      <c r="A5" s="1"/>
      <c r="B5" s="1"/>
      <c r="C5" s="1"/>
      <c r="D5" s="1"/>
      <c r="E5" s="1" t="s">
        <v>84</v>
      </c>
      <c r="F5" s="4">
        <v>5398.68</v>
      </c>
      <c r="G5" s="5"/>
      <c r="H5" s="4">
        <v>7000</v>
      </c>
      <c r="I5" s="5"/>
      <c r="J5" s="4">
        <f>ROUND((F5-H5),5)</f>
        <v>-1601.32</v>
      </c>
    </row>
    <row r="6" spans="1:11" x14ac:dyDescent="0.25">
      <c r="A6" s="1"/>
      <c r="B6" s="1"/>
      <c r="C6" s="1"/>
      <c r="D6" s="1"/>
      <c r="E6" s="1" t="s">
        <v>85</v>
      </c>
      <c r="F6" s="4">
        <v>4883</v>
      </c>
      <c r="G6" s="5"/>
      <c r="H6" s="4">
        <v>8000</v>
      </c>
      <c r="I6" s="5"/>
      <c r="J6" s="4">
        <f>ROUND((F6-H6),5)</f>
        <v>-3117</v>
      </c>
    </row>
    <row r="7" spans="1:11" x14ac:dyDescent="0.25">
      <c r="A7" s="1"/>
      <c r="B7" s="1"/>
      <c r="C7" s="1"/>
      <c r="D7" s="1"/>
      <c r="E7" s="1" t="s">
        <v>86</v>
      </c>
      <c r="F7" s="4">
        <v>4888.0600000000004</v>
      </c>
      <c r="G7" s="5"/>
      <c r="H7" s="4">
        <v>8000</v>
      </c>
      <c r="I7" s="5"/>
      <c r="J7" s="4">
        <f>ROUND((F7-H7),5)</f>
        <v>-3111.94</v>
      </c>
    </row>
    <row r="8" spans="1:11" ht="15.75" thickBot="1" x14ac:dyDescent="0.3">
      <c r="A8" s="1"/>
      <c r="B8" s="1"/>
      <c r="C8" s="1"/>
      <c r="D8" s="1"/>
      <c r="E8" s="1" t="s">
        <v>87</v>
      </c>
      <c r="F8" s="6">
        <v>21900</v>
      </c>
      <c r="G8" s="5"/>
      <c r="H8" s="6">
        <v>20000</v>
      </c>
      <c r="I8" s="5"/>
      <c r="J8" s="6">
        <f>ROUND((F8-H8),5)</f>
        <v>1900</v>
      </c>
    </row>
    <row r="9" spans="1:11" x14ac:dyDescent="0.25">
      <c r="A9" s="1"/>
      <c r="B9" s="1"/>
      <c r="C9" s="1"/>
      <c r="D9" s="1" t="s">
        <v>88</v>
      </c>
      <c r="E9" s="1"/>
      <c r="F9" s="4">
        <f>ROUND(SUM(F4:F8),5)</f>
        <v>37069.74</v>
      </c>
      <c r="G9" s="5"/>
      <c r="H9" s="4">
        <f>ROUND(SUM(H4:H8),5)</f>
        <v>43000</v>
      </c>
      <c r="I9" s="5"/>
      <c r="J9" s="4">
        <f>ROUND((F9-H9),5)</f>
        <v>-5930.26</v>
      </c>
      <c r="K9" s="31" t="s">
        <v>202</v>
      </c>
    </row>
    <row r="10" spans="1:11" x14ac:dyDescent="0.25">
      <c r="A10" s="1"/>
      <c r="B10" s="1"/>
      <c r="C10" s="1"/>
      <c r="D10" s="1" t="s">
        <v>89</v>
      </c>
      <c r="E10" s="1"/>
      <c r="F10" s="4"/>
      <c r="G10" s="5"/>
      <c r="H10" s="4"/>
      <c r="I10" s="5"/>
      <c r="J10" s="4"/>
    </row>
    <row r="11" spans="1:11" x14ac:dyDescent="0.25">
      <c r="A11" s="1"/>
      <c r="B11" s="1"/>
      <c r="C11" s="1"/>
      <c r="D11" s="1"/>
      <c r="E11" s="1" t="s">
        <v>90</v>
      </c>
      <c r="F11" s="4">
        <v>127.89</v>
      </c>
      <c r="G11" s="5"/>
      <c r="H11" s="4">
        <v>75</v>
      </c>
      <c r="I11" s="5"/>
      <c r="J11" s="4">
        <f>ROUND((F11-H11),5)</f>
        <v>52.89</v>
      </c>
    </row>
    <row r="12" spans="1:11" x14ac:dyDescent="0.25">
      <c r="A12" s="1"/>
      <c r="B12" s="1"/>
      <c r="C12" s="1"/>
      <c r="D12" s="1"/>
      <c r="E12" s="1" t="s">
        <v>91</v>
      </c>
      <c r="F12" s="4">
        <v>0.05</v>
      </c>
      <c r="G12" s="5"/>
      <c r="H12" s="4">
        <v>20</v>
      </c>
      <c r="I12" s="5"/>
      <c r="J12" s="4">
        <f>ROUND((F12-H12),5)</f>
        <v>-19.95</v>
      </c>
    </row>
    <row r="13" spans="1:11" ht="15.75" thickBot="1" x14ac:dyDescent="0.3">
      <c r="A13" s="1"/>
      <c r="B13" s="1"/>
      <c r="C13" s="1"/>
      <c r="D13" s="1"/>
      <c r="E13" s="1" t="s">
        <v>92</v>
      </c>
      <c r="F13" s="6">
        <v>7.4</v>
      </c>
      <c r="G13" s="5"/>
      <c r="H13" s="6">
        <v>0</v>
      </c>
      <c r="I13" s="5"/>
      <c r="J13" s="6">
        <f>ROUND((F13-H13),5)</f>
        <v>7.4</v>
      </c>
    </row>
    <row r="14" spans="1:11" x14ac:dyDescent="0.25">
      <c r="A14" s="1"/>
      <c r="B14" s="1"/>
      <c r="C14" s="1"/>
      <c r="D14" s="1" t="s">
        <v>93</v>
      </c>
      <c r="E14" s="1"/>
      <c r="F14" s="4">
        <f>ROUND(SUM(F10:F13),5)</f>
        <v>135.34</v>
      </c>
      <c r="G14" s="5"/>
      <c r="H14" s="4">
        <f>ROUND(SUM(H10:H13),5)</f>
        <v>95</v>
      </c>
      <c r="I14" s="5"/>
      <c r="J14" s="4">
        <f>ROUND((F14-H14),5)</f>
        <v>40.340000000000003</v>
      </c>
    </row>
    <row r="15" spans="1:11" x14ac:dyDescent="0.25">
      <c r="A15" s="1"/>
      <c r="B15" s="1"/>
      <c r="C15" s="1"/>
      <c r="D15" s="1" t="s">
        <v>94</v>
      </c>
      <c r="E15" s="1"/>
      <c r="F15" s="4"/>
      <c r="G15" s="5"/>
      <c r="H15" s="4"/>
      <c r="I15" s="5"/>
      <c r="J15" s="4"/>
    </row>
    <row r="16" spans="1:11" x14ac:dyDescent="0.25">
      <c r="A16" s="1"/>
      <c r="B16" s="1"/>
      <c r="C16" s="1"/>
      <c r="D16" s="1"/>
      <c r="E16" s="1" t="s">
        <v>95</v>
      </c>
      <c r="F16" s="4">
        <v>0</v>
      </c>
      <c r="G16" s="5"/>
      <c r="H16" s="4">
        <v>160</v>
      </c>
      <c r="I16" s="5"/>
      <c r="J16" s="4">
        <f>ROUND((F16-H16),5)</f>
        <v>-160</v>
      </c>
    </row>
    <row r="17" spans="1:11" ht="15.75" thickBot="1" x14ac:dyDescent="0.3">
      <c r="A17" s="1"/>
      <c r="B17" s="1"/>
      <c r="C17" s="1"/>
      <c r="D17" s="1"/>
      <c r="E17" s="1" t="s">
        <v>96</v>
      </c>
      <c r="F17" s="7">
        <v>78729.97</v>
      </c>
      <c r="G17" s="5"/>
      <c r="H17" s="7">
        <v>68000</v>
      </c>
      <c r="I17" s="5"/>
      <c r="J17" s="7">
        <f>ROUND((F17-H17),5)</f>
        <v>10729.97</v>
      </c>
      <c r="K17" s="32" t="s">
        <v>204</v>
      </c>
    </row>
    <row r="18" spans="1:11" ht="15.75" thickBot="1" x14ac:dyDescent="0.3">
      <c r="A18" s="1"/>
      <c r="B18" s="1"/>
      <c r="C18" s="1"/>
      <c r="D18" s="1" t="s">
        <v>97</v>
      </c>
      <c r="E18" s="1"/>
      <c r="F18" s="9">
        <f>ROUND(SUM(F15:F17),5)</f>
        <v>78729.97</v>
      </c>
      <c r="G18" s="5"/>
      <c r="H18" s="9">
        <f>ROUND(SUM(H15:H17),5)</f>
        <v>68160</v>
      </c>
      <c r="I18" s="5"/>
      <c r="J18" s="9">
        <f>ROUND((F18-H18),5)</f>
        <v>10569.97</v>
      </c>
    </row>
    <row r="19" spans="1:11" ht="15.75" thickBot="1" x14ac:dyDescent="0.3">
      <c r="A19" s="1"/>
      <c r="B19" s="1"/>
      <c r="C19" s="1" t="s">
        <v>98</v>
      </c>
      <c r="D19" s="1"/>
      <c r="E19" s="1"/>
      <c r="F19" s="8">
        <f>ROUND(F3+F9+F14+F18,5)</f>
        <v>115935.05</v>
      </c>
      <c r="G19" s="5"/>
      <c r="H19" s="8">
        <f>ROUND(H3+H9+H14+H18,5)</f>
        <v>111255</v>
      </c>
      <c r="I19" s="5"/>
      <c r="J19" s="8">
        <f>ROUND((F19-H19),5)</f>
        <v>4680.05</v>
      </c>
    </row>
    <row r="20" spans="1:11" x14ac:dyDescent="0.25">
      <c r="A20" s="1"/>
      <c r="B20" s="1" t="s">
        <v>99</v>
      </c>
      <c r="C20" s="1"/>
      <c r="D20" s="1"/>
      <c r="E20" s="1"/>
      <c r="F20" s="4">
        <f>F19</f>
        <v>115935.05</v>
      </c>
      <c r="G20" s="5"/>
      <c r="H20" s="4">
        <f>H19</f>
        <v>111255</v>
      </c>
      <c r="I20" s="5"/>
      <c r="J20" s="4">
        <f>ROUND((F20-H20),5)</f>
        <v>4680.05</v>
      </c>
    </row>
    <row r="21" spans="1:11" x14ac:dyDescent="0.25">
      <c r="A21" s="1"/>
      <c r="B21" s="1"/>
      <c r="C21" s="1" t="s">
        <v>100</v>
      </c>
      <c r="D21" s="1"/>
      <c r="E21" s="1"/>
      <c r="F21" s="4"/>
      <c r="G21" s="5"/>
      <c r="H21" s="4"/>
      <c r="I21" s="5"/>
      <c r="J21" s="4"/>
    </row>
    <row r="22" spans="1:11" x14ac:dyDescent="0.25">
      <c r="A22" s="1"/>
      <c r="B22" s="1"/>
      <c r="C22" s="1"/>
      <c r="D22" s="1" t="s">
        <v>101</v>
      </c>
      <c r="E22" s="1"/>
      <c r="F22" s="4"/>
      <c r="G22" s="5"/>
      <c r="H22" s="4"/>
      <c r="I22" s="5"/>
      <c r="J22" s="4"/>
    </row>
    <row r="23" spans="1:11" x14ac:dyDescent="0.25">
      <c r="A23" s="1"/>
      <c r="B23" s="1"/>
      <c r="C23" s="1"/>
      <c r="D23" s="1"/>
      <c r="E23" s="1" t="s">
        <v>102</v>
      </c>
      <c r="F23" s="4">
        <v>63688.7</v>
      </c>
      <c r="G23" s="5"/>
      <c r="H23" s="4">
        <v>64905</v>
      </c>
      <c r="I23" s="5"/>
      <c r="J23" s="4">
        <f>ROUND((F23-H23),5)</f>
        <v>-1216.3</v>
      </c>
    </row>
    <row r="24" spans="1:11" x14ac:dyDescent="0.25">
      <c r="A24" s="1"/>
      <c r="B24" s="1"/>
      <c r="C24" s="1"/>
      <c r="D24" s="1"/>
      <c r="E24" s="1" t="s">
        <v>103</v>
      </c>
      <c r="F24" s="4">
        <v>4941.13</v>
      </c>
      <c r="G24" s="5"/>
      <c r="H24" s="4">
        <v>4545</v>
      </c>
      <c r="I24" s="5"/>
      <c r="J24" s="4">
        <f>ROUND((F24-H24),5)</f>
        <v>396.13</v>
      </c>
    </row>
    <row r="25" spans="1:11" x14ac:dyDescent="0.25">
      <c r="A25" s="1"/>
      <c r="B25" s="1"/>
      <c r="C25" s="1"/>
      <c r="D25" s="1"/>
      <c r="E25" s="1" t="s">
        <v>104</v>
      </c>
      <c r="F25" s="4">
        <v>998.7</v>
      </c>
      <c r="G25" s="5"/>
      <c r="H25" s="4">
        <v>900</v>
      </c>
      <c r="I25" s="5"/>
      <c r="J25" s="4">
        <f>ROUND((F25-H25),5)</f>
        <v>98.7</v>
      </c>
    </row>
    <row r="26" spans="1:11" ht="15.75" thickBot="1" x14ac:dyDescent="0.3">
      <c r="A26" s="1"/>
      <c r="B26" s="1"/>
      <c r="C26" s="1"/>
      <c r="D26" s="1"/>
      <c r="E26" s="1" t="s">
        <v>105</v>
      </c>
      <c r="F26" s="6">
        <v>9658.94</v>
      </c>
      <c r="G26" s="5"/>
      <c r="H26" s="6">
        <v>8500</v>
      </c>
      <c r="I26" s="5"/>
      <c r="J26" s="6">
        <f>ROUND((F26-H26),5)</f>
        <v>1158.94</v>
      </c>
    </row>
    <row r="27" spans="1:11" x14ac:dyDescent="0.25">
      <c r="A27" s="1"/>
      <c r="B27" s="1"/>
      <c r="C27" s="1"/>
      <c r="D27" s="1" t="s">
        <v>106</v>
      </c>
      <c r="E27" s="1"/>
      <c r="F27" s="4">
        <f>ROUND(SUM(F22:F26),5)</f>
        <v>79287.47</v>
      </c>
      <c r="G27" s="5"/>
      <c r="H27" s="4">
        <f>ROUND(SUM(H22:H26),5)</f>
        <v>78850</v>
      </c>
      <c r="I27" s="5"/>
      <c r="J27" s="4">
        <f>ROUND((F27-H27),5)</f>
        <v>437.47</v>
      </c>
    </row>
    <row r="28" spans="1:11" x14ac:dyDescent="0.25">
      <c r="A28" s="1"/>
      <c r="B28" s="1"/>
      <c r="C28" s="1"/>
      <c r="D28" s="1" t="s">
        <v>107</v>
      </c>
      <c r="E28" s="1"/>
      <c r="F28" s="4"/>
      <c r="G28" s="5"/>
      <c r="H28" s="4"/>
      <c r="I28" s="5"/>
      <c r="J28" s="4"/>
    </row>
    <row r="29" spans="1:11" x14ac:dyDescent="0.25">
      <c r="A29" s="1"/>
      <c r="B29" s="1"/>
      <c r="C29" s="1"/>
      <c r="D29" s="1"/>
      <c r="E29" s="1" t="s">
        <v>108</v>
      </c>
      <c r="F29" s="4">
        <v>341.01</v>
      </c>
      <c r="G29" s="5"/>
      <c r="H29" s="4">
        <v>0</v>
      </c>
      <c r="I29" s="5"/>
      <c r="J29" s="4">
        <f t="shared" ref="J29:J34" si="0">ROUND((F29-H29),5)</f>
        <v>341.01</v>
      </c>
    </row>
    <row r="30" spans="1:11" x14ac:dyDescent="0.25">
      <c r="A30" s="1"/>
      <c r="B30" s="1"/>
      <c r="C30" s="1"/>
      <c r="D30" s="1"/>
      <c r="E30" s="1" t="s">
        <v>109</v>
      </c>
      <c r="F30" s="4">
        <v>38.36</v>
      </c>
      <c r="G30" s="5"/>
      <c r="H30" s="4">
        <v>200</v>
      </c>
      <c r="I30" s="5"/>
      <c r="J30" s="4">
        <f t="shared" si="0"/>
        <v>-161.63999999999999</v>
      </c>
    </row>
    <row r="31" spans="1:11" x14ac:dyDescent="0.25">
      <c r="A31" s="1"/>
      <c r="B31" s="1"/>
      <c r="C31" s="1"/>
      <c r="D31" s="1"/>
      <c r="E31" s="1" t="s">
        <v>110</v>
      </c>
      <c r="F31" s="4">
        <v>40.29</v>
      </c>
      <c r="G31" s="5"/>
      <c r="H31" s="4">
        <v>300</v>
      </c>
      <c r="I31" s="5"/>
      <c r="J31" s="4">
        <f t="shared" si="0"/>
        <v>-259.70999999999998</v>
      </c>
    </row>
    <row r="32" spans="1:11" x14ac:dyDescent="0.25">
      <c r="A32" s="1"/>
      <c r="B32" s="1"/>
      <c r="C32" s="1"/>
      <c r="D32" s="1"/>
      <c r="E32" s="1" t="s">
        <v>111</v>
      </c>
      <c r="F32" s="4">
        <v>0</v>
      </c>
      <c r="G32" s="5"/>
      <c r="H32" s="4">
        <v>500</v>
      </c>
      <c r="I32" s="5"/>
      <c r="J32" s="4">
        <f t="shared" si="0"/>
        <v>-500</v>
      </c>
    </row>
    <row r="33" spans="1:11" ht="15.75" thickBot="1" x14ac:dyDescent="0.3">
      <c r="A33" s="1"/>
      <c r="B33" s="1"/>
      <c r="C33" s="1"/>
      <c r="D33" s="1"/>
      <c r="E33" s="1" t="s">
        <v>112</v>
      </c>
      <c r="F33" s="6">
        <v>0</v>
      </c>
      <c r="G33" s="5"/>
      <c r="H33" s="6">
        <v>-450</v>
      </c>
      <c r="I33" s="5"/>
      <c r="J33" s="6">
        <f t="shared" si="0"/>
        <v>450</v>
      </c>
    </row>
    <row r="34" spans="1:11" x14ac:dyDescent="0.25">
      <c r="A34" s="1"/>
      <c r="B34" s="1"/>
      <c r="C34" s="1"/>
      <c r="D34" s="1" t="s">
        <v>113</v>
      </c>
      <c r="E34" s="1"/>
      <c r="F34" s="4">
        <f>ROUND(SUM(F28:F33),5)</f>
        <v>419.66</v>
      </c>
      <c r="G34" s="5"/>
      <c r="H34" s="4">
        <f>ROUND(SUM(H28:H33),5)</f>
        <v>550</v>
      </c>
      <c r="I34" s="5"/>
      <c r="J34" s="4">
        <f t="shared" si="0"/>
        <v>-130.34</v>
      </c>
    </row>
    <row r="35" spans="1:11" x14ac:dyDescent="0.25">
      <c r="A35" s="1"/>
      <c r="B35" s="1"/>
      <c r="C35" s="1"/>
      <c r="D35" s="1" t="s">
        <v>114</v>
      </c>
      <c r="E35" s="1"/>
      <c r="F35" s="4"/>
      <c r="G35" s="5"/>
      <c r="H35" s="4"/>
      <c r="I35" s="5"/>
      <c r="J35" s="4"/>
    </row>
    <row r="36" spans="1:11" x14ac:dyDescent="0.25">
      <c r="A36" s="1"/>
      <c r="B36" s="1"/>
      <c r="C36" s="1"/>
      <c r="D36" s="1"/>
      <c r="E36" s="1" t="s">
        <v>115</v>
      </c>
      <c r="F36" s="4">
        <v>11939.61</v>
      </c>
      <c r="G36" s="5"/>
      <c r="H36" s="4">
        <v>11364</v>
      </c>
      <c r="I36" s="5"/>
      <c r="J36" s="4">
        <f t="shared" ref="J36:J44" si="1">ROUND((F36-H36),5)</f>
        <v>575.61</v>
      </c>
    </row>
    <row r="37" spans="1:11" x14ac:dyDescent="0.25">
      <c r="A37" s="1"/>
      <c r="B37" s="1"/>
      <c r="C37" s="1"/>
      <c r="D37" s="1"/>
      <c r="E37" s="1" t="s">
        <v>116</v>
      </c>
      <c r="F37" s="4">
        <v>966.87</v>
      </c>
      <c r="G37" s="5"/>
      <c r="H37" s="4">
        <v>795</v>
      </c>
      <c r="I37" s="5"/>
      <c r="J37" s="4">
        <f t="shared" si="1"/>
        <v>171.87</v>
      </c>
    </row>
    <row r="38" spans="1:11" x14ac:dyDescent="0.25">
      <c r="A38" s="1"/>
      <c r="B38" s="1"/>
      <c r="C38" s="1"/>
      <c r="D38" s="1"/>
      <c r="E38" s="1" t="s">
        <v>117</v>
      </c>
      <c r="F38" s="4">
        <v>477.6</v>
      </c>
      <c r="G38" s="5"/>
      <c r="H38" s="4">
        <v>342</v>
      </c>
      <c r="I38" s="5"/>
      <c r="J38" s="4">
        <f t="shared" si="1"/>
        <v>135.6</v>
      </c>
    </row>
    <row r="39" spans="1:11" x14ac:dyDescent="0.25">
      <c r="A39" s="1"/>
      <c r="B39" s="1"/>
      <c r="C39" s="1"/>
      <c r="D39" s="1"/>
      <c r="E39" s="1" t="s">
        <v>118</v>
      </c>
      <c r="F39" s="4">
        <v>1574.69</v>
      </c>
      <c r="G39" s="5"/>
      <c r="H39" s="4">
        <v>1475</v>
      </c>
      <c r="I39" s="5"/>
      <c r="J39" s="4">
        <f t="shared" si="1"/>
        <v>99.69</v>
      </c>
    </row>
    <row r="40" spans="1:11" x14ac:dyDescent="0.25">
      <c r="A40" s="1"/>
      <c r="B40" s="1"/>
      <c r="C40" s="1"/>
      <c r="D40" s="1"/>
      <c r="E40" s="1" t="s">
        <v>119</v>
      </c>
      <c r="F40" s="4">
        <v>2177.23</v>
      </c>
      <c r="G40" s="5"/>
      <c r="H40" s="4">
        <v>8958</v>
      </c>
      <c r="I40" s="5"/>
      <c r="J40" s="4">
        <f t="shared" si="1"/>
        <v>-6780.77</v>
      </c>
      <c r="K40" s="37" t="s">
        <v>211</v>
      </c>
    </row>
    <row r="41" spans="1:11" x14ac:dyDescent="0.25">
      <c r="A41" s="1"/>
      <c r="B41" s="1"/>
      <c r="C41" s="1"/>
      <c r="D41" s="1"/>
      <c r="E41" s="1" t="s">
        <v>120</v>
      </c>
      <c r="F41" s="4">
        <v>762.64</v>
      </c>
      <c r="G41" s="5"/>
      <c r="H41" s="4">
        <v>465</v>
      </c>
      <c r="I41" s="5"/>
      <c r="J41" s="4">
        <f t="shared" si="1"/>
        <v>297.64</v>
      </c>
    </row>
    <row r="42" spans="1:11" x14ac:dyDescent="0.25">
      <c r="A42" s="1"/>
      <c r="B42" s="1"/>
      <c r="C42" s="1"/>
      <c r="D42" s="1"/>
      <c r="E42" s="1" t="s">
        <v>121</v>
      </c>
      <c r="F42" s="4">
        <v>63.28</v>
      </c>
      <c r="G42" s="5"/>
      <c r="H42" s="4">
        <v>260</v>
      </c>
      <c r="I42" s="5"/>
      <c r="J42" s="4">
        <f t="shared" si="1"/>
        <v>-196.72</v>
      </c>
    </row>
    <row r="43" spans="1:11" ht="15.75" thickBot="1" x14ac:dyDescent="0.3">
      <c r="A43" s="1"/>
      <c r="B43" s="1"/>
      <c r="C43" s="1"/>
      <c r="D43" s="1"/>
      <c r="E43" s="1" t="s">
        <v>122</v>
      </c>
      <c r="F43" s="6">
        <v>0</v>
      </c>
      <c r="G43" s="5"/>
      <c r="H43" s="6">
        <v>80</v>
      </c>
      <c r="I43" s="5"/>
      <c r="J43" s="6">
        <f t="shared" si="1"/>
        <v>-80</v>
      </c>
    </row>
    <row r="44" spans="1:11" x14ac:dyDescent="0.25">
      <c r="A44" s="1"/>
      <c r="B44" s="1"/>
      <c r="C44" s="1"/>
      <c r="D44" s="1" t="s">
        <v>123</v>
      </c>
      <c r="E44" s="1"/>
      <c r="F44" s="4">
        <f>ROUND(SUM(F35:F43),5)</f>
        <v>17961.919999999998</v>
      </c>
      <c r="G44" s="5"/>
      <c r="H44" s="4">
        <f>ROUND(SUM(H35:H43),5)</f>
        <v>23739</v>
      </c>
      <c r="I44" s="5"/>
      <c r="J44" s="4">
        <f t="shared" si="1"/>
        <v>-5777.08</v>
      </c>
    </row>
    <row r="45" spans="1:11" x14ac:dyDescent="0.25">
      <c r="A45" s="1"/>
      <c r="B45" s="1"/>
      <c r="C45" s="1"/>
      <c r="D45" s="1" t="s">
        <v>124</v>
      </c>
      <c r="E45" s="1"/>
      <c r="F45" s="4"/>
      <c r="G45" s="5"/>
      <c r="H45" s="4"/>
      <c r="I45" s="5"/>
      <c r="J45" s="4"/>
    </row>
    <row r="46" spans="1:11" x14ac:dyDescent="0.25">
      <c r="A46" s="1"/>
      <c r="B46" s="1"/>
      <c r="C46" s="1"/>
      <c r="D46" s="1"/>
      <c r="E46" s="1" t="s">
        <v>125</v>
      </c>
      <c r="F46" s="4">
        <v>3000</v>
      </c>
      <c r="G46" s="5"/>
      <c r="H46" s="4">
        <v>2600</v>
      </c>
      <c r="I46" s="5"/>
      <c r="J46" s="4">
        <f t="shared" ref="J46:J63" si="2">ROUND((F46-H46),5)</f>
        <v>400</v>
      </c>
    </row>
    <row r="47" spans="1:11" x14ac:dyDescent="0.25">
      <c r="A47" s="1"/>
      <c r="B47" s="1"/>
      <c r="C47" s="1"/>
      <c r="D47" s="1"/>
      <c r="E47" s="1" t="s">
        <v>126</v>
      </c>
      <c r="F47" s="4">
        <v>672.42</v>
      </c>
      <c r="G47" s="5"/>
      <c r="H47" s="4">
        <v>785</v>
      </c>
      <c r="I47" s="5"/>
      <c r="J47" s="4">
        <f t="shared" si="2"/>
        <v>-112.58</v>
      </c>
    </row>
    <row r="48" spans="1:11" x14ac:dyDescent="0.25">
      <c r="A48" s="1"/>
      <c r="B48" s="1"/>
      <c r="C48" s="1"/>
      <c r="D48" s="1"/>
      <c r="E48" s="1" t="s">
        <v>127</v>
      </c>
      <c r="F48" s="4">
        <v>1077.49</v>
      </c>
      <c r="G48" s="5"/>
      <c r="H48" s="4">
        <v>550</v>
      </c>
      <c r="I48" s="5"/>
      <c r="J48" s="4">
        <f t="shared" si="2"/>
        <v>527.49</v>
      </c>
    </row>
    <row r="49" spans="1:10" x14ac:dyDescent="0.25">
      <c r="A49" s="1"/>
      <c r="B49" s="1"/>
      <c r="C49" s="1"/>
      <c r="D49" s="1"/>
      <c r="E49" s="1" t="s">
        <v>128</v>
      </c>
      <c r="F49" s="4">
        <v>280</v>
      </c>
      <c r="G49" s="5"/>
      <c r="H49" s="4">
        <v>800</v>
      </c>
      <c r="I49" s="5"/>
      <c r="J49" s="4">
        <f t="shared" si="2"/>
        <v>-520</v>
      </c>
    </row>
    <row r="50" spans="1:10" x14ac:dyDescent="0.25">
      <c r="A50" s="1"/>
      <c r="B50" s="1"/>
      <c r="C50" s="1"/>
      <c r="D50" s="1"/>
      <c r="E50" s="1" t="s">
        <v>129</v>
      </c>
      <c r="F50" s="4">
        <v>118.05</v>
      </c>
      <c r="G50" s="5"/>
      <c r="H50" s="4">
        <v>125</v>
      </c>
      <c r="I50" s="5"/>
      <c r="J50" s="4">
        <f t="shared" si="2"/>
        <v>-6.95</v>
      </c>
    </row>
    <row r="51" spans="1:10" x14ac:dyDescent="0.25">
      <c r="A51" s="1"/>
      <c r="B51" s="1"/>
      <c r="C51" s="1"/>
      <c r="D51" s="1"/>
      <c r="E51" s="1" t="s">
        <v>130</v>
      </c>
      <c r="F51" s="4">
        <v>57</v>
      </c>
      <c r="G51" s="5"/>
      <c r="H51" s="4">
        <v>220</v>
      </c>
      <c r="I51" s="5"/>
      <c r="J51" s="4">
        <f t="shared" si="2"/>
        <v>-163</v>
      </c>
    </row>
    <row r="52" spans="1:10" x14ac:dyDescent="0.25">
      <c r="A52" s="1"/>
      <c r="B52" s="1"/>
      <c r="C52" s="1"/>
      <c r="D52" s="1"/>
      <c r="E52" s="1" t="s">
        <v>131</v>
      </c>
      <c r="F52" s="4">
        <v>1558.13</v>
      </c>
      <c r="G52" s="5"/>
      <c r="H52" s="4">
        <v>1700</v>
      </c>
      <c r="I52" s="5"/>
      <c r="J52" s="4">
        <f t="shared" si="2"/>
        <v>-141.87</v>
      </c>
    </row>
    <row r="53" spans="1:10" x14ac:dyDescent="0.25">
      <c r="A53" s="1"/>
      <c r="B53" s="1"/>
      <c r="C53" s="1"/>
      <c r="D53" s="1"/>
      <c r="E53" s="1" t="s">
        <v>132</v>
      </c>
      <c r="F53" s="4">
        <v>160</v>
      </c>
      <c r="G53" s="5"/>
      <c r="H53" s="4">
        <v>300</v>
      </c>
      <c r="I53" s="5"/>
      <c r="J53" s="4">
        <f t="shared" si="2"/>
        <v>-140</v>
      </c>
    </row>
    <row r="54" spans="1:10" x14ac:dyDescent="0.25">
      <c r="A54" s="1"/>
      <c r="B54" s="1"/>
      <c r="C54" s="1"/>
      <c r="D54" s="1"/>
      <c r="E54" s="1" t="s">
        <v>133</v>
      </c>
      <c r="F54" s="4">
        <v>0</v>
      </c>
      <c r="G54" s="5"/>
      <c r="H54" s="4">
        <v>100</v>
      </c>
      <c r="I54" s="5"/>
      <c r="J54" s="4">
        <f t="shared" si="2"/>
        <v>-100</v>
      </c>
    </row>
    <row r="55" spans="1:10" x14ac:dyDescent="0.25">
      <c r="A55" s="1"/>
      <c r="B55" s="1"/>
      <c r="C55" s="1"/>
      <c r="D55" s="1"/>
      <c r="E55" s="1" t="s">
        <v>134</v>
      </c>
      <c r="F55" s="4">
        <v>0</v>
      </c>
      <c r="G55" s="5"/>
      <c r="H55" s="4">
        <v>100</v>
      </c>
      <c r="I55" s="5"/>
      <c r="J55" s="4">
        <f t="shared" si="2"/>
        <v>-100</v>
      </c>
    </row>
    <row r="56" spans="1:10" x14ac:dyDescent="0.25">
      <c r="A56" s="1"/>
      <c r="B56" s="1"/>
      <c r="C56" s="1"/>
      <c r="D56" s="1"/>
      <c r="E56" s="1" t="s">
        <v>135</v>
      </c>
      <c r="F56" s="4">
        <v>1624.05</v>
      </c>
      <c r="G56" s="5"/>
      <c r="H56" s="4">
        <v>1000</v>
      </c>
      <c r="I56" s="5"/>
      <c r="J56" s="4">
        <f t="shared" si="2"/>
        <v>624.04999999999995</v>
      </c>
    </row>
    <row r="57" spans="1:10" x14ac:dyDescent="0.25">
      <c r="A57" s="1"/>
      <c r="B57" s="1"/>
      <c r="C57" s="1"/>
      <c r="D57" s="1"/>
      <c r="E57" s="1" t="s">
        <v>136</v>
      </c>
      <c r="F57" s="4">
        <v>1274.6500000000001</v>
      </c>
      <c r="G57" s="5"/>
      <c r="H57" s="4">
        <v>1300</v>
      </c>
      <c r="I57" s="5"/>
      <c r="J57" s="4">
        <f t="shared" si="2"/>
        <v>-25.35</v>
      </c>
    </row>
    <row r="58" spans="1:10" x14ac:dyDescent="0.25">
      <c r="A58" s="1"/>
      <c r="B58" s="1"/>
      <c r="C58" s="1"/>
      <c r="D58" s="1"/>
      <c r="E58" s="1" t="s">
        <v>137</v>
      </c>
      <c r="F58" s="4">
        <v>0</v>
      </c>
      <c r="G58" s="5"/>
      <c r="H58" s="4">
        <v>350</v>
      </c>
      <c r="I58" s="5"/>
      <c r="J58" s="4">
        <f t="shared" si="2"/>
        <v>-350</v>
      </c>
    </row>
    <row r="59" spans="1:10" x14ac:dyDescent="0.25">
      <c r="A59" s="1"/>
      <c r="B59" s="1"/>
      <c r="C59" s="1"/>
      <c r="D59" s="1"/>
      <c r="E59" s="1" t="s">
        <v>138</v>
      </c>
      <c r="F59" s="4">
        <v>3414.45</v>
      </c>
      <c r="G59" s="5"/>
      <c r="H59" s="4">
        <v>3000</v>
      </c>
      <c r="I59" s="5"/>
      <c r="J59" s="4">
        <f t="shared" si="2"/>
        <v>414.45</v>
      </c>
    </row>
    <row r="60" spans="1:10" x14ac:dyDescent="0.25">
      <c r="A60" s="1"/>
      <c r="B60" s="1"/>
      <c r="C60" s="1"/>
      <c r="D60" s="1"/>
      <c r="E60" s="1" t="s">
        <v>139</v>
      </c>
      <c r="F60" s="4">
        <v>374.42</v>
      </c>
      <c r="G60" s="5"/>
      <c r="H60" s="4">
        <v>200</v>
      </c>
      <c r="I60" s="5"/>
      <c r="J60" s="4">
        <f t="shared" si="2"/>
        <v>174.42</v>
      </c>
    </row>
    <row r="61" spans="1:10" x14ac:dyDescent="0.25">
      <c r="A61" s="1"/>
      <c r="B61" s="1"/>
      <c r="C61" s="1"/>
      <c r="D61" s="1"/>
      <c r="E61" s="1" t="s">
        <v>140</v>
      </c>
      <c r="F61" s="4">
        <v>3498.19</v>
      </c>
      <c r="G61" s="5"/>
      <c r="H61" s="4">
        <v>3000</v>
      </c>
      <c r="I61" s="5"/>
      <c r="J61" s="4">
        <f t="shared" si="2"/>
        <v>498.19</v>
      </c>
    </row>
    <row r="62" spans="1:10" ht="15.75" thickBot="1" x14ac:dyDescent="0.3">
      <c r="A62" s="1"/>
      <c r="B62" s="1"/>
      <c r="C62" s="1"/>
      <c r="D62" s="1"/>
      <c r="E62" s="1" t="s">
        <v>141</v>
      </c>
      <c r="F62" s="6">
        <v>437.19</v>
      </c>
      <c r="G62" s="5"/>
      <c r="H62" s="6">
        <v>400</v>
      </c>
      <c r="I62" s="5"/>
      <c r="J62" s="6">
        <f t="shared" si="2"/>
        <v>37.19</v>
      </c>
    </row>
    <row r="63" spans="1:10" x14ac:dyDescent="0.25">
      <c r="A63" s="1"/>
      <c r="B63" s="1"/>
      <c r="C63" s="1"/>
      <c r="D63" s="1" t="s">
        <v>142</v>
      </c>
      <c r="E63" s="1"/>
      <c r="F63" s="4">
        <f>ROUND(SUM(F45:F62),5)</f>
        <v>17546.04</v>
      </c>
      <c r="G63" s="5"/>
      <c r="H63" s="4">
        <f>ROUND(SUM(H45:H62),5)</f>
        <v>16530</v>
      </c>
      <c r="I63" s="5"/>
      <c r="J63" s="4">
        <f t="shared" si="2"/>
        <v>1016.04</v>
      </c>
    </row>
    <row r="64" spans="1:10" x14ac:dyDescent="0.25">
      <c r="A64" s="1"/>
      <c r="B64" s="1"/>
      <c r="C64" s="1"/>
      <c r="D64" s="1" t="s">
        <v>143</v>
      </c>
      <c r="E64" s="1"/>
      <c r="F64" s="4"/>
      <c r="G64" s="5"/>
      <c r="H64" s="4"/>
      <c r="I64" s="5"/>
      <c r="J64" s="4"/>
    </row>
    <row r="65" spans="1:11" x14ac:dyDescent="0.25">
      <c r="A65" s="1"/>
      <c r="B65" s="1"/>
      <c r="C65" s="1"/>
      <c r="D65" s="1"/>
      <c r="E65" s="1" t="s">
        <v>144</v>
      </c>
      <c r="F65" s="4">
        <v>0</v>
      </c>
      <c r="G65" s="5"/>
      <c r="H65" s="4">
        <v>200</v>
      </c>
      <c r="I65" s="5"/>
      <c r="J65" s="4">
        <f t="shared" ref="J65:J74" si="3">ROUND((F65-H65),5)</f>
        <v>-200</v>
      </c>
    </row>
    <row r="66" spans="1:11" x14ac:dyDescent="0.25">
      <c r="A66" s="1"/>
      <c r="B66" s="1"/>
      <c r="C66" s="1"/>
      <c r="D66" s="1"/>
      <c r="E66" s="1" t="s">
        <v>145</v>
      </c>
      <c r="F66" s="4">
        <v>3082.93</v>
      </c>
      <c r="G66" s="5"/>
      <c r="H66" s="4">
        <v>2240</v>
      </c>
      <c r="I66" s="5"/>
      <c r="J66" s="4">
        <f t="shared" si="3"/>
        <v>842.93</v>
      </c>
    </row>
    <row r="67" spans="1:11" x14ac:dyDescent="0.25">
      <c r="A67" s="1"/>
      <c r="B67" s="1"/>
      <c r="C67" s="1"/>
      <c r="D67" s="1"/>
      <c r="E67" s="1" t="s">
        <v>146</v>
      </c>
      <c r="F67" s="4">
        <v>123.35</v>
      </c>
      <c r="G67" s="5"/>
      <c r="H67" s="4">
        <v>150</v>
      </c>
      <c r="I67" s="5"/>
      <c r="J67" s="4">
        <f t="shared" si="3"/>
        <v>-26.65</v>
      </c>
    </row>
    <row r="68" spans="1:11" x14ac:dyDescent="0.25">
      <c r="A68" s="1"/>
      <c r="B68" s="1"/>
      <c r="C68" s="1"/>
      <c r="D68" s="1"/>
      <c r="E68" s="1" t="s">
        <v>147</v>
      </c>
      <c r="F68" s="4">
        <v>3620.95</v>
      </c>
      <c r="G68" s="5"/>
      <c r="H68" s="4">
        <v>2000</v>
      </c>
      <c r="I68" s="5"/>
      <c r="J68" s="4">
        <f t="shared" si="3"/>
        <v>1620.95</v>
      </c>
    </row>
    <row r="69" spans="1:11" x14ac:dyDescent="0.25">
      <c r="A69" s="1"/>
      <c r="B69" s="1"/>
      <c r="C69" s="1"/>
      <c r="D69" s="1"/>
      <c r="E69" s="1" t="s">
        <v>148</v>
      </c>
      <c r="F69" s="4">
        <v>0</v>
      </c>
      <c r="G69" s="5"/>
      <c r="H69" s="4">
        <v>25</v>
      </c>
      <c r="I69" s="5"/>
      <c r="J69" s="4">
        <f t="shared" si="3"/>
        <v>-25</v>
      </c>
    </row>
    <row r="70" spans="1:11" x14ac:dyDescent="0.25">
      <c r="A70" s="1"/>
      <c r="B70" s="1"/>
      <c r="C70" s="1"/>
      <c r="D70" s="1"/>
      <c r="E70" s="1" t="s">
        <v>149</v>
      </c>
      <c r="F70" s="4">
        <v>0</v>
      </c>
      <c r="G70" s="5"/>
      <c r="H70" s="4">
        <v>300</v>
      </c>
      <c r="I70" s="5"/>
      <c r="J70" s="4">
        <f t="shared" si="3"/>
        <v>-300</v>
      </c>
    </row>
    <row r="71" spans="1:11" x14ac:dyDescent="0.25">
      <c r="A71" s="1"/>
      <c r="B71" s="1"/>
      <c r="C71" s="1"/>
      <c r="D71" s="1"/>
      <c r="E71" s="1" t="s">
        <v>150</v>
      </c>
      <c r="F71" s="4">
        <v>3022.46</v>
      </c>
      <c r="G71" s="5"/>
      <c r="H71" s="4">
        <v>2833</v>
      </c>
      <c r="I71" s="5"/>
      <c r="J71" s="4">
        <f t="shared" si="3"/>
        <v>189.46</v>
      </c>
    </row>
    <row r="72" spans="1:11" x14ac:dyDescent="0.25">
      <c r="A72" s="1"/>
      <c r="B72" s="1"/>
      <c r="C72" s="1"/>
      <c r="D72" s="1"/>
      <c r="E72" s="1" t="s">
        <v>151</v>
      </c>
      <c r="F72" s="4">
        <v>-13.61</v>
      </c>
      <c r="G72" s="5"/>
      <c r="H72" s="4">
        <v>200</v>
      </c>
      <c r="I72" s="5"/>
      <c r="J72" s="4">
        <f t="shared" si="3"/>
        <v>-213.61</v>
      </c>
    </row>
    <row r="73" spans="1:11" ht="15.75" thickBot="1" x14ac:dyDescent="0.3">
      <c r="A73" s="1"/>
      <c r="B73" s="1"/>
      <c r="C73" s="1"/>
      <c r="D73" s="1"/>
      <c r="E73" s="1" t="s">
        <v>152</v>
      </c>
      <c r="F73" s="6">
        <v>1125</v>
      </c>
      <c r="G73" s="5"/>
      <c r="H73" s="6">
        <v>1166</v>
      </c>
      <c r="I73" s="5"/>
      <c r="J73" s="6">
        <f t="shared" si="3"/>
        <v>-41</v>
      </c>
    </row>
    <row r="74" spans="1:11" x14ac:dyDescent="0.25">
      <c r="A74" s="1"/>
      <c r="B74" s="1"/>
      <c r="C74" s="1"/>
      <c r="D74" s="1" t="s">
        <v>153</v>
      </c>
      <c r="E74" s="1"/>
      <c r="F74" s="4">
        <f>ROUND(SUM(F64:F73),5)</f>
        <v>10961.08</v>
      </c>
      <c r="G74" s="5"/>
      <c r="H74" s="4">
        <f>ROUND(SUM(H64:H73),5)</f>
        <v>9114</v>
      </c>
      <c r="I74" s="5"/>
      <c r="J74" s="4">
        <f t="shared" si="3"/>
        <v>1847.08</v>
      </c>
    </row>
    <row r="75" spans="1:11" x14ac:dyDescent="0.25">
      <c r="A75" s="1"/>
      <c r="B75" s="1"/>
      <c r="C75" s="1"/>
      <c r="D75" s="1" t="s">
        <v>154</v>
      </c>
      <c r="E75" s="1"/>
      <c r="F75" s="4"/>
      <c r="G75" s="5"/>
      <c r="H75" s="4"/>
      <c r="I75" s="5"/>
      <c r="J75" s="4"/>
    </row>
    <row r="76" spans="1:11" x14ac:dyDescent="0.25">
      <c r="A76" s="1"/>
      <c r="B76" s="1"/>
      <c r="C76" s="1"/>
      <c r="D76" s="1"/>
      <c r="E76" s="1" t="s">
        <v>155</v>
      </c>
      <c r="F76" s="4">
        <v>31811.91</v>
      </c>
      <c r="G76" s="5"/>
      <c r="H76" s="4">
        <v>28810</v>
      </c>
      <c r="I76" s="5"/>
      <c r="J76" s="4">
        <f>ROUND((F76-H76),5)</f>
        <v>3001.91</v>
      </c>
      <c r="K76" s="31" t="s">
        <v>213</v>
      </c>
    </row>
    <row r="77" spans="1:11" x14ac:dyDescent="0.25">
      <c r="A77" s="1"/>
      <c r="B77" s="1"/>
      <c r="C77" s="1"/>
      <c r="D77" s="1"/>
      <c r="E77" s="1" t="s">
        <v>156</v>
      </c>
      <c r="F77" s="4">
        <v>2408.86</v>
      </c>
      <c r="G77" s="5"/>
      <c r="H77" s="4">
        <v>1770</v>
      </c>
      <c r="I77" s="5"/>
      <c r="J77" s="4">
        <f>ROUND((F77-H77),5)</f>
        <v>638.86</v>
      </c>
    </row>
    <row r="78" spans="1:11" x14ac:dyDescent="0.25">
      <c r="A78" s="1"/>
      <c r="B78" s="1"/>
      <c r="C78" s="1"/>
      <c r="D78" s="1"/>
      <c r="E78" s="1" t="s">
        <v>157</v>
      </c>
      <c r="F78" s="4">
        <v>449.27</v>
      </c>
      <c r="G78" s="5"/>
      <c r="H78" s="4">
        <v>630</v>
      </c>
      <c r="I78" s="5"/>
      <c r="J78" s="4">
        <f>ROUND((F78-H78),5)</f>
        <v>-180.73</v>
      </c>
    </row>
    <row r="79" spans="1:11" ht="15.75" thickBot="1" x14ac:dyDescent="0.3">
      <c r="A79" s="1"/>
      <c r="B79" s="1"/>
      <c r="C79" s="1"/>
      <c r="D79" s="1"/>
      <c r="E79" s="1" t="s">
        <v>158</v>
      </c>
      <c r="F79" s="6">
        <v>3613.18</v>
      </c>
      <c r="G79" s="5"/>
      <c r="H79" s="6">
        <v>3295</v>
      </c>
      <c r="I79" s="5"/>
      <c r="J79" s="6">
        <f>ROUND((F79-H79),5)</f>
        <v>318.18</v>
      </c>
    </row>
    <row r="80" spans="1:11" x14ac:dyDescent="0.25">
      <c r="A80" s="1"/>
      <c r="B80" s="1"/>
      <c r="C80" s="1"/>
      <c r="D80" s="1" t="s">
        <v>159</v>
      </c>
      <c r="E80" s="1"/>
      <c r="F80" s="4">
        <f>ROUND(SUM(F75:F79),5)</f>
        <v>38283.22</v>
      </c>
      <c r="G80" s="5"/>
      <c r="H80" s="4">
        <f>ROUND(SUM(H75:H79),5)</f>
        <v>34505</v>
      </c>
      <c r="I80" s="5"/>
      <c r="J80" s="4">
        <f>ROUND((F80-H80),5)</f>
        <v>3778.22</v>
      </c>
    </row>
    <row r="81" spans="1:10" x14ac:dyDescent="0.25">
      <c r="A81" s="1"/>
      <c r="B81" s="1"/>
      <c r="C81" s="1"/>
      <c r="D81" s="1" t="s">
        <v>160</v>
      </c>
      <c r="E81" s="1"/>
      <c r="F81" s="4"/>
      <c r="G81" s="5"/>
      <c r="H81" s="4"/>
      <c r="I81" s="5"/>
      <c r="J81" s="4"/>
    </row>
    <row r="82" spans="1:10" x14ac:dyDescent="0.25">
      <c r="A82" s="1"/>
      <c r="B82" s="1"/>
      <c r="C82" s="1"/>
      <c r="D82" s="1"/>
      <c r="E82" s="1" t="s">
        <v>161</v>
      </c>
      <c r="F82" s="4">
        <v>0</v>
      </c>
      <c r="G82" s="5"/>
      <c r="H82" s="4">
        <v>50</v>
      </c>
      <c r="I82" s="5"/>
      <c r="J82" s="4">
        <f t="shared" ref="J82:J99" si="4">ROUND((F82-H82),5)</f>
        <v>-50</v>
      </c>
    </row>
    <row r="83" spans="1:10" x14ac:dyDescent="0.25">
      <c r="A83" s="1"/>
      <c r="B83" s="1"/>
      <c r="C83" s="1"/>
      <c r="D83" s="1"/>
      <c r="E83" s="1" t="s">
        <v>162</v>
      </c>
      <c r="F83" s="4">
        <v>1362.34</v>
      </c>
      <c r="G83" s="5"/>
      <c r="H83" s="4">
        <v>486</v>
      </c>
      <c r="I83" s="5"/>
      <c r="J83" s="4">
        <f t="shared" si="4"/>
        <v>876.34</v>
      </c>
    </row>
    <row r="84" spans="1:10" x14ac:dyDescent="0.25">
      <c r="A84" s="1"/>
      <c r="B84" s="1"/>
      <c r="C84" s="1"/>
      <c r="D84" s="1"/>
      <c r="E84" s="1" t="s">
        <v>163</v>
      </c>
      <c r="F84" s="4">
        <v>0</v>
      </c>
      <c r="G84" s="5"/>
      <c r="H84" s="4">
        <v>900</v>
      </c>
      <c r="I84" s="5"/>
      <c r="J84" s="4">
        <f t="shared" si="4"/>
        <v>-900</v>
      </c>
    </row>
    <row r="85" spans="1:10" x14ac:dyDescent="0.25">
      <c r="A85" s="1"/>
      <c r="B85" s="1"/>
      <c r="C85" s="1"/>
      <c r="D85" s="1"/>
      <c r="E85" s="1" t="s">
        <v>164</v>
      </c>
      <c r="F85" s="4">
        <v>0</v>
      </c>
      <c r="G85" s="5"/>
      <c r="H85" s="4">
        <v>735</v>
      </c>
      <c r="I85" s="5"/>
      <c r="J85" s="4">
        <f t="shared" si="4"/>
        <v>-735</v>
      </c>
    </row>
    <row r="86" spans="1:10" x14ac:dyDescent="0.25">
      <c r="A86" s="1"/>
      <c r="B86" s="1"/>
      <c r="C86" s="1"/>
      <c r="D86" s="1"/>
      <c r="E86" s="1" t="s">
        <v>165</v>
      </c>
      <c r="F86" s="4">
        <v>3130.17</v>
      </c>
      <c r="G86" s="5"/>
      <c r="H86" s="4">
        <v>3000</v>
      </c>
      <c r="I86" s="5"/>
      <c r="J86" s="4">
        <f t="shared" si="4"/>
        <v>130.16999999999999</v>
      </c>
    </row>
    <row r="87" spans="1:10" x14ac:dyDescent="0.25">
      <c r="A87" s="1"/>
      <c r="B87" s="1"/>
      <c r="C87" s="1"/>
      <c r="D87" s="1"/>
      <c r="E87" s="1" t="s">
        <v>166</v>
      </c>
      <c r="F87" s="4">
        <v>1200</v>
      </c>
      <c r="G87" s="5"/>
      <c r="H87" s="4">
        <v>360</v>
      </c>
      <c r="I87" s="5"/>
      <c r="J87" s="4">
        <f t="shared" si="4"/>
        <v>840</v>
      </c>
    </row>
    <row r="88" spans="1:10" x14ac:dyDescent="0.25">
      <c r="A88" s="1"/>
      <c r="B88" s="1"/>
      <c r="C88" s="1"/>
      <c r="D88" s="1"/>
      <c r="E88" s="1" t="s">
        <v>167</v>
      </c>
      <c r="F88" s="4">
        <v>0</v>
      </c>
      <c r="G88" s="5"/>
      <c r="H88" s="4">
        <v>75</v>
      </c>
      <c r="I88" s="5"/>
      <c r="J88" s="4">
        <f t="shared" si="4"/>
        <v>-75</v>
      </c>
    </row>
    <row r="89" spans="1:10" x14ac:dyDescent="0.25">
      <c r="A89" s="1"/>
      <c r="B89" s="1"/>
      <c r="C89" s="1"/>
      <c r="D89" s="1"/>
      <c r="E89" s="1" t="s">
        <v>168</v>
      </c>
      <c r="F89" s="4">
        <v>2146.56</v>
      </c>
      <c r="G89" s="5"/>
      <c r="H89" s="4">
        <v>1400</v>
      </c>
      <c r="I89" s="5"/>
      <c r="J89" s="4">
        <f t="shared" si="4"/>
        <v>746.56</v>
      </c>
    </row>
    <row r="90" spans="1:10" x14ac:dyDescent="0.25">
      <c r="A90" s="1"/>
      <c r="B90" s="1"/>
      <c r="C90" s="1"/>
      <c r="D90" s="1"/>
      <c r="E90" s="1" t="s">
        <v>169</v>
      </c>
      <c r="F90" s="4">
        <v>1795.84</v>
      </c>
      <c r="G90" s="5"/>
      <c r="H90" s="4">
        <v>1351</v>
      </c>
      <c r="I90" s="5"/>
      <c r="J90" s="4">
        <f t="shared" si="4"/>
        <v>444.84</v>
      </c>
    </row>
    <row r="91" spans="1:10" x14ac:dyDescent="0.25">
      <c r="A91" s="1"/>
      <c r="B91" s="1"/>
      <c r="C91" s="1"/>
      <c r="D91" s="1"/>
      <c r="E91" s="1" t="s">
        <v>170</v>
      </c>
      <c r="F91" s="4">
        <v>2000</v>
      </c>
      <c r="G91" s="5"/>
      <c r="H91" s="4">
        <v>2000</v>
      </c>
      <c r="I91" s="5"/>
      <c r="J91" s="4">
        <f t="shared" si="4"/>
        <v>0</v>
      </c>
    </row>
    <row r="92" spans="1:10" x14ac:dyDescent="0.25">
      <c r="A92" s="1"/>
      <c r="B92" s="1"/>
      <c r="C92" s="1"/>
      <c r="D92" s="1"/>
      <c r="E92" s="1" t="s">
        <v>171</v>
      </c>
      <c r="F92" s="4">
        <v>36.74</v>
      </c>
      <c r="G92" s="5"/>
      <c r="H92" s="4">
        <v>115</v>
      </c>
      <c r="I92" s="5"/>
      <c r="J92" s="4">
        <f t="shared" si="4"/>
        <v>-78.260000000000005</v>
      </c>
    </row>
    <row r="93" spans="1:10" x14ac:dyDescent="0.25">
      <c r="A93" s="1"/>
      <c r="B93" s="1"/>
      <c r="C93" s="1"/>
      <c r="D93" s="1"/>
      <c r="E93" s="1" t="s">
        <v>172</v>
      </c>
      <c r="F93" s="4">
        <v>5135.6400000000003</v>
      </c>
      <c r="G93" s="5"/>
      <c r="H93" s="4">
        <v>4760</v>
      </c>
      <c r="I93" s="5"/>
      <c r="J93" s="4">
        <f t="shared" si="4"/>
        <v>375.64</v>
      </c>
    </row>
    <row r="94" spans="1:10" x14ac:dyDescent="0.25">
      <c r="A94" s="1"/>
      <c r="B94" s="1"/>
      <c r="C94" s="1"/>
      <c r="D94" s="1"/>
      <c r="E94" s="1" t="s">
        <v>173</v>
      </c>
      <c r="F94" s="4">
        <v>366.03</v>
      </c>
      <c r="G94" s="5"/>
      <c r="H94" s="4">
        <v>750</v>
      </c>
      <c r="I94" s="5"/>
      <c r="J94" s="4">
        <f t="shared" si="4"/>
        <v>-383.97</v>
      </c>
    </row>
    <row r="95" spans="1:10" x14ac:dyDescent="0.25">
      <c r="A95" s="1"/>
      <c r="B95" s="1"/>
      <c r="C95" s="1"/>
      <c r="D95" s="1"/>
      <c r="E95" s="1" t="s">
        <v>174</v>
      </c>
      <c r="F95" s="4">
        <v>3257.99</v>
      </c>
      <c r="G95" s="5"/>
      <c r="H95" s="4">
        <v>3000</v>
      </c>
      <c r="I95" s="5"/>
      <c r="J95" s="4">
        <f t="shared" si="4"/>
        <v>257.99</v>
      </c>
    </row>
    <row r="96" spans="1:10" ht="15.75" thickBot="1" x14ac:dyDescent="0.3">
      <c r="A96" s="1"/>
      <c r="B96" s="1"/>
      <c r="C96" s="1"/>
      <c r="D96" s="1"/>
      <c r="E96" s="1" t="s">
        <v>175</v>
      </c>
      <c r="F96" s="7">
        <v>0</v>
      </c>
      <c r="G96" s="5"/>
      <c r="H96" s="7">
        <v>125</v>
      </c>
      <c r="I96" s="5"/>
      <c r="J96" s="7">
        <f t="shared" si="4"/>
        <v>-125</v>
      </c>
    </row>
    <row r="97" spans="1:10" ht="15.75" thickBot="1" x14ac:dyDescent="0.3">
      <c r="A97" s="1"/>
      <c r="B97" s="1"/>
      <c r="C97" s="1"/>
      <c r="D97" s="1" t="s">
        <v>176</v>
      </c>
      <c r="E97" s="1"/>
      <c r="F97" s="9">
        <f>ROUND(SUM(F81:F96),5)</f>
        <v>20431.310000000001</v>
      </c>
      <c r="G97" s="5"/>
      <c r="H97" s="9">
        <f>ROUND(SUM(H81:H96),5)</f>
        <v>19107</v>
      </c>
      <c r="I97" s="5"/>
      <c r="J97" s="9">
        <f t="shared" si="4"/>
        <v>1324.31</v>
      </c>
    </row>
    <row r="98" spans="1:10" ht="15.75" thickBot="1" x14ac:dyDescent="0.3">
      <c r="A98" s="1"/>
      <c r="B98" s="1"/>
      <c r="C98" s="1" t="s">
        <v>177</v>
      </c>
      <c r="D98" s="1"/>
      <c r="E98" s="1"/>
      <c r="F98" s="9">
        <f>ROUND(F21+F27+F34+F44+F63+F74+F80+F97,5)</f>
        <v>184890.7</v>
      </c>
      <c r="G98" s="5"/>
      <c r="H98" s="9">
        <f>ROUND(H21+H27+H34+H44+H63+H74+H80+H97,5)</f>
        <v>182395</v>
      </c>
      <c r="I98" s="5"/>
      <c r="J98" s="9">
        <f t="shared" si="4"/>
        <v>2495.6999999999998</v>
      </c>
    </row>
    <row r="99" spans="1:10" s="11" customFormat="1" ht="12" thickBot="1" x14ac:dyDescent="0.25">
      <c r="A99" s="1" t="s">
        <v>76</v>
      </c>
      <c r="B99" s="1"/>
      <c r="C99" s="1"/>
      <c r="D99" s="1"/>
      <c r="E99" s="1"/>
      <c r="F99" s="10">
        <f>ROUND(F20-F98,5)</f>
        <v>-68955.649999999994</v>
      </c>
      <c r="G99" s="1"/>
      <c r="H99" s="10">
        <f>ROUND(H20-H98,5)</f>
        <v>-71140</v>
      </c>
      <c r="I99" s="1"/>
      <c r="J99" s="10">
        <f t="shared" si="4"/>
        <v>2184.35</v>
      </c>
    </row>
    <row r="100" spans="1:10" ht="15.75" thickTop="1" x14ac:dyDescent="0.25"/>
    <row r="101" spans="1:10" x14ac:dyDescent="0.25">
      <c r="A101" s="16" t="s">
        <v>225</v>
      </c>
      <c r="F101" s="4">
        <f>+F17-F80-F97</f>
        <v>20015.439999999999</v>
      </c>
      <c r="H101" s="4">
        <f>+H17-H80-H97</f>
        <v>14388</v>
      </c>
      <c r="J101" s="4">
        <f>+J17-J80-J97</f>
        <v>5627.4400000000005</v>
      </c>
    </row>
  </sheetData>
  <pageMargins left="0.7" right="0.7" top="0.75" bottom="0.49" header="0.1" footer="0.3"/>
  <pageSetup orientation="portrait" r:id="rId1"/>
  <headerFooter>
    <oddHeader>&amp;L&amp;"Arial,Bold"&amp;8 3:08 PM
&amp;"Arial,Bold"&amp;8 05/21/21
&amp;"Arial,Bold"&amp;8 Accrual Basis&amp;C&amp;"Arial,Bold"&amp;12 Habitat for Humanity of Catawba Valley
&amp;"Arial,Bold"&amp;14 Profit &amp;&amp; Loss Budget vs. Actual
&amp;"Arial,Bold"&amp;10 April 2021</oddHeader>
    <oddFooter>&amp;R&amp;"Arial,Bold"&amp;8 Page &amp;P of &amp;N</oddFooter>
  </headerFooter>
  <rowBreaks count="1" manualBreakCount="1">
    <brk id="44" max="16383" man="1"/>
  </rowBreaks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J20"/>
  <sheetViews>
    <sheetView workbookViewId="0">
      <pane xSplit="4" ySplit="2" topLeftCell="E3" activePane="bottomRight" state="frozenSplit"/>
      <selection pane="topRight" activeCell="E1" sqref="E1"/>
      <selection pane="bottomLeft" activeCell="A3" sqref="A3"/>
      <selection pane="bottomRight" activeCell="G17" sqref="G17"/>
    </sheetView>
  </sheetViews>
  <sheetFormatPr defaultRowHeight="15" x14ac:dyDescent="0.25"/>
  <cols>
    <col min="1" max="3" width="3" style="16" customWidth="1"/>
    <col min="4" max="4" width="29" style="16" customWidth="1"/>
    <col min="5" max="5" width="11.85546875" style="17" customWidth="1"/>
    <col min="6" max="6" width="2.28515625" style="17" customWidth="1"/>
    <col min="7" max="7" width="11" style="17" customWidth="1"/>
    <col min="8" max="8" width="2.28515625" style="17" customWidth="1"/>
    <col min="9" max="9" width="10" style="17" customWidth="1"/>
    <col min="10" max="10" width="4.5703125" customWidth="1"/>
  </cols>
  <sheetData>
    <row r="1" spans="1:10" ht="15.75" thickBot="1" x14ac:dyDescent="0.3">
      <c r="A1" s="1"/>
      <c r="B1" s="1"/>
      <c r="C1" s="1"/>
      <c r="D1" s="1"/>
      <c r="E1" s="3"/>
      <c r="F1" s="2"/>
      <c r="G1" s="3"/>
      <c r="H1" s="2"/>
      <c r="I1" s="3"/>
    </row>
    <row r="2" spans="1:10" s="15" customFormat="1" ht="16.5" thickTop="1" thickBot="1" x14ac:dyDescent="0.3">
      <c r="A2" s="12"/>
      <c r="B2" s="12"/>
      <c r="C2" s="12"/>
      <c r="D2" s="12"/>
      <c r="E2" s="13" t="s">
        <v>79</v>
      </c>
      <c r="F2" s="14"/>
      <c r="G2" s="13" t="s">
        <v>178</v>
      </c>
      <c r="H2" s="14"/>
      <c r="I2" s="13" t="s">
        <v>2</v>
      </c>
    </row>
    <row r="3" spans="1:10" ht="15.75" thickTop="1" x14ac:dyDescent="0.25">
      <c r="A3" s="1"/>
      <c r="B3" s="1"/>
      <c r="C3" s="1" t="s">
        <v>82</v>
      </c>
      <c r="D3" s="1"/>
      <c r="E3" s="4"/>
      <c r="F3" s="5"/>
      <c r="G3" s="4"/>
      <c r="H3" s="5"/>
      <c r="I3" s="4"/>
    </row>
    <row r="4" spans="1:10" x14ac:dyDescent="0.25">
      <c r="A4" s="1"/>
      <c r="B4" s="1"/>
      <c r="C4" s="1"/>
      <c r="D4" s="1" t="s">
        <v>83</v>
      </c>
      <c r="E4" s="4">
        <v>37069.74</v>
      </c>
      <c r="F4" s="5"/>
      <c r="G4" s="4">
        <v>50296.08</v>
      </c>
      <c r="H4" s="5"/>
      <c r="I4" s="4">
        <f>ROUND((E4-G4),5)</f>
        <v>-13226.34</v>
      </c>
      <c r="J4" s="38" t="s">
        <v>202</v>
      </c>
    </row>
    <row r="5" spans="1:10" x14ac:dyDescent="0.25">
      <c r="A5" s="1"/>
      <c r="B5" s="1"/>
      <c r="C5" s="1"/>
      <c r="D5" s="1" t="s">
        <v>89</v>
      </c>
      <c r="E5" s="4">
        <v>135.34</v>
      </c>
      <c r="F5" s="5"/>
      <c r="G5" s="4">
        <v>72.11</v>
      </c>
      <c r="H5" s="5"/>
      <c r="I5" s="4">
        <f>ROUND((E5-G5),5)</f>
        <v>63.23</v>
      </c>
    </row>
    <row r="6" spans="1:10" ht="15.75" thickBot="1" x14ac:dyDescent="0.3">
      <c r="A6" s="1"/>
      <c r="B6" s="1"/>
      <c r="C6" s="1"/>
      <c r="D6" s="1" t="s">
        <v>94</v>
      </c>
      <c r="E6" s="7">
        <v>78729.97</v>
      </c>
      <c r="F6" s="5"/>
      <c r="G6" s="7">
        <v>0</v>
      </c>
      <c r="H6" s="5"/>
      <c r="I6" s="7">
        <f>ROUND((E6-G6),5)</f>
        <v>78729.97</v>
      </c>
      <c r="J6" s="32" t="s">
        <v>204</v>
      </c>
    </row>
    <row r="7" spans="1:10" ht="15.75" thickBot="1" x14ac:dyDescent="0.3">
      <c r="A7" s="1"/>
      <c r="B7" s="1"/>
      <c r="C7" s="1" t="s">
        <v>98</v>
      </c>
      <c r="D7" s="1"/>
      <c r="E7" s="8">
        <f>ROUND(SUM(E3:E6),5)</f>
        <v>115935.05</v>
      </c>
      <c r="F7" s="5"/>
      <c r="G7" s="8">
        <f>ROUND(SUM(G3:G6),5)</f>
        <v>50368.19</v>
      </c>
      <c r="H7" s="5"/>
      <c r="I7" s="8">
        <f>ROUND((E7-G7),5)</f>
        <v>65566.86</v>
      </c>
    </row>
    <row r="8" spans="1:10" x14ac:dyDescent="0.25">
      <c r="A8" s="1"/>
      <c r="B8" s="1" t="s">
        <v>99</v>
      </c>
      <c r="C8" s="1"/>
      <c r="D8" s="1"/>
      <c r="E8" s="4">
        <f>E7</f>
        <v>115935.05</v>
      </c>
      <c r="F8" s="5"/>
      <c r="G8" s="4">
        <f>G7</f>
        <v>50368.19</v>
      </c>
      <c r="H8" s="5"/>
      <c r="I8" s="4">
        <f>ROUND((E8-G8),5)</f>
        <v>65566.86</v>
      </c>
    </row>
    <row r="9" spans="1:10" x14ac:dyDescent="0.25">
      <c r="A9" s="1"/>
      <c r="B9" s="1"/>
      <c r="C9" s="1" t="s">
        <v>100</v>
      </c>
      <c r="D9" s="1"/>
      <c r="E9" s="4"/>
      <c r="F9" s="5"/>
      <c r="G9" s="4"/>
      <c r="H9" s="5"/>
      <c r="I9" s="4"/>
    </row>
    <row r="10" spans="1:10" x14ac:dyDescent="0.25">
      <c r="A10" s="1"/>
      <c r="B10" s="1"/>
      <c r="C10" s="1"/>
      <c r="D10" s="1" t="s">
        <v>101</v>
      </c>
      <c r="E10" s="4">
        <v>79287.47</v>
      </c>
      <c r="F10" s="5"/>
      <c r="G10" s="4">
        <v>79658.48</v>
      </c>
      <c r="H10" s="5"/>
      <c r="I10" s="4">
        <f t="shared" ref="I10:I18" si="0">ROUND((E10-G10),5)</f>
        <v>-371.01</v>
      </c>
    </row>
    <row r="11" spans="1:10" x14ac:dyDescent="0.25">
      <c r="A11" s="1"/>
      <c r="B11" s="1"/>
      <c r="C11" s="1"/>
      <c r="D11" s="1" t="s">
        <v>107</v>
      </c>
      <c r="E11" s="4">
        <v>419.66</v>
      </c>
      <c r="F11" s="5"/>
      <c r="G11" s="4">
        <v>1161.3499999999999</v>
      </c>
      <c r="H11" s="5"/>
      <c r="I11" s="4">
        <f t="shared" si="0"/>
        <v>-741.69</v>
      </c>
    </row>
    <row r="12" spans="1:10" x14ac:dyDescent="0.25">
      <c r="A12" s="1"/>
      <c r="B12" s="1"/>
      <c r="C12" s="1"/>
      <c r="D12" s="1" t="s">
        <v>114</v>
      </c>
      <c r="E12" s="4">
        <v>17961.919999999998</v>
      </c>
      <c r="F12" s="5"/>
      <c r="G12" s="4">
        <v>15130.62</v>
      </c>
      <c r="H12" s="5"/>
      <c r="I12" s="4">
        <f t="shared" si="0"/>
        <v>2831.3</v>
      </c>
      <c r="J12" s="37" t="s">
        <v>211</v>
      </c>
    </row>
    <row r="13" spans="1:10" x14ac:dyDescent="0.25">
      <c r="A13" s="1"/>
      <c r="B13" s="1"/>
      <c r="C13" s="1"/>
      <c r="D13" s="1" t="s">
        <v>124</v>
      </c>
      <c r="E13" s="4">
        <v>17546.04</v>
      </c>
      <c r="F13" s="5"/>
      <c r="G13" s="4">
        <v>12572.69</v>
      </c>
      <c r="H13" s="5"/>
      <c r="I13" s="4">
        <f t="shared" si="0"/>
        <v>4973.3500000000004</v>
      </c>
      <c r="J13" s="48" t="s">
        <v>232</v>
      </c>
    </row>
    <row r="14" spans="1:10" x14ac:dyDescent="0.25">
      <c r="A14" s="1"/>
      <c r="B14" s="1"/>
      <c r="C14" s="1"/>
      <c r="D14" s="1" t="s">
        <v>143</v>
      </c>
      <c r="E14" s="4">
        <v>10961.08</v>
      </c>
      <c r="F14" s="5"/>
      <c r="G14" s="4">
        <v>12067.24</v>
      </c>
      <c r="H14" s="5"/>
      <c r="I14" s="4">
        <f t="shared" si="0"/>
        <v>-1106.1600000000001</v>
      </c>
    </row>
    <row r="15" spans="1:10" x14ac:dyDescent="0.25">
      <c r="A15" s="1"/>
      <c r="B15" s="1"/>
      <c r="C15" s="1"/>
      <c r="D15" s="1" t="s">
        <v>154</v>
      </c>
      <c r="E15" s="4">
        <v>38283.22</v>
      </c>
      <c r="F15" s="5"/>
      <c r="G15" s="4">
        <v>30813.200000000001</v>
      </c>
      <c r="H15" s="5"/>
      <c r="I15" s="4">
        <f t="shared" si="0"/>
        <v>7470.02</v>
      </c>
    </row>
    <row r="16" spans="1:10" ht="15.75" thickBot="1" x14ac:dyDescent="0.3">
      <c r="A16" s="1"/>
      <c r="B16" s="1"/>
      <c r="C16" s="1"/>
      <c r="D16" s="1" t="s">
        <v>160</v>
      </c>
      <c r="E16" s="7">
        <v>20431.310000000001</v>
      </c>
      <c r="F16" s="5"/>
      <c r="G16" s="7">
        <v>8566.61</v>
      </c>
      <c r="H16" s="5"/>
      <c r="I16" s="7">
        <f t="shared" si="0"/>
        <v>11864.7</v>
      </c>
    </row>
    <row r="17" spans="1:10" ht="15.75" thickBot="1" x14ac:dyDescent="0.3">
      <c r="A17" s="1"/>
      <c r="B17" s="1"/>
      <c r="C17" s="1" t="s">
        <v>177</v>
      </c>
      <c r="D17" s="1"/>
      <c r="E17" s="9">
        <f>ROUND(SUM(E9:E16),5)</f>
        <v>184890.7</v>
      </c>
      <c r="F17" s="5"/>
      <c r="G17" s="9">
        <f>ROUND(SUM(G9:G16),5)</f>
        <v>159970.19</v>
      </c>
      <c r="H17" s="5"/>
      <c r="I17" s="9">
        <f t="shared" si="0"/>
        <v>24920.51</v>
      </c>
    </row>
    <row r="18" spans="1:10" s="11" customFormat="1" ht="12" thickBot="1" x14ac:dyDescent="0.25">
      <c r="A18" s="1" t="s">
        <v>76</v>
      </c>
      <c r="B18" s="1"/>
      <c r="C18" s="1"/>
      <c r="D18" s="1"/>
      <c r="E18" s="10">
        <f>ROUND(E8-E17,5)</f>
        <v>-68955.649999999994</v>
      </c>
      <c r="F18" s="1"/>
      <c r="G18" s="10">
        <f>ROUND(G8-G17,5)</f>
        <v>-109602</v>
      </c>
      <c r="H18" s="1"/>
      <c r="I18" s="10">
        <f t="shared" si="0"/>
        <v>40646.35</v>
      </c>
    </row>
    <row r="19" spans="1:10" ht="15.75" thickTop="1" x14ac:dyDescent="0.25"/>
    <row r="20" spans="1:10" x14ac:dyDescent="0.25">
      <c r="A20" s="16" t="s">
        <v>225</v>
      </c>
      <c r="E20" s="4">
        <f>+E6-E15-E16</f>
        <v>20015.439999999999</v>
      </c>
      <c r="G20" s="4">
        <f>+G6-G15-G16</f>
        <v>-39379.81</v>
      </c>
      <c r="I20" s="4">
        <f>+I6-I15-I16</f>
        <v>59395.25</v>
      </c>
      <c r="J20" s="32" t="s">
        <v>204</v>
      </c>
    </row>
  </sheetData>
  <pageMargins left="0.7" right="0.7" top="0.75" bottom="0.75" header="0.1" footer="0.3"/>
  <pageSetup orientation="portrait" r:id="rId1"/>
  <headerFooter>
    <oddHeader>&amp;L&amp;"Arial,Bold"&amp;8 3:10 PM
&amp;"Arial,Bold"&amp;8 05/21/21
&amp;"Arial,Bold"&amp;8 Accrual Basis&amp;C&amp;"Arial,Bold"&amp;12 Habitat for Humanity of Catawba Valley
&amp;"Arial,Bold"&amp;14 Profit &amp;&amp; Loss Prev Year Comparison
&amp;"Arial,Bold"&amp;10 April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69" r:id="rId4" name="FILTER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7169" r:id="rId4" name="FILTER"/>
      </mc:Fallback>
    </mc:AlternateContent>
    <mc:AlternateContent xmlns:mc="http://schemas.openxmlformats.org/markup-compatibility/2006">
      <mc:Choice Requires="x14">
        <control shapeId="7170" r:id="rId6" name="HEADER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7170" r:id="rId6" name="HEAD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J21"/>
  <sheetViews>
    <sheetView workbookViewId="0">
      <pane xSplit="4" ySplit="2" topLeftCell="E12" activePane="bottomRight" state="frozenSplit"/>
      <selection pane="topRight" activeCell="E1" sqref="E1"/>
      <selection pane="bottomLeft" activeCell="A3" sqref="A3"/>
      <selection pane="bottomRight" activeCell="M29" sqref="M29"/>
    </sheetView>
  </sheetViews>
  <sheetFormatPr defaultRowHeight="15" x14ac:dyDescent="0.25"/>
  <cols>
    <col min="1" max="3" width="3" style="16" customWidth="1"/>
    <col min="4" max="4" width="29" style="16" customWidth="1"/>
    <col min="5" max="5" width="12.28515625" style="17" bestFit="1" customWidth="1"/>
    <col min="6" max="6" width="2.28515625" style="17" customWidth="1"/>
    <col min="7" max="7" width="12.28515625" style="17" bestFit="1" customWidth="1"/>
    <col min="8" max="8" width="2.28515625" style="17" customWidth="1"/>
    <col min="9" max="9" width="10.5703125" style="17" customWidth="1"/>
    <col min="10" max="10" width="3.5703125" customWidth="1"/>
  </cols>
  <sheetData>
    <row r="1" spans="1:10" ht="15.75" thickBot="1" x14ac:dyDescent="0.3">
      <c r="A1" s="1"/>
      <c r="B1" s="1"/>
      <c r="C1" s="1"/>
      <c r="D1" s="1"/>
      <c r="E1" s="3"/>
      <c r="F1" s="2"/>
      <c r="G1" s="3"/>
      <c r="H1" s="2"/>
      <c r="I1" s="3"/>
    </row>
    <row r="2" spans="1:10" s="15" customFormat="1" ht="16.5" thickTop="1" thickBot="1" x14ac:dyDescent="0.3">
      <c r="A2" s="12"/>
      <c r="B2" s="12"/>
      <c r="C2" s="12"/>
      <c r="D2" s="12"/>
      <c r="E2" s="13" t="s">
        <v>179</v>
      </c>
      <c r="F2" s="14"/>
      <c r="G2" s="13" t="s">
        <v>180</v>
      </c>
      <c r="H2" s="14"/>
      <c r="I2" s="13" t="s">
        <v>2</v>
      </c>
    </row>
    <row r="3" spans="1:10" ht="15.75" thickTop="1" x14ac:dyDescent="0.25">
      <c r="A3" s="1"/>
      <c r="B3" s="1"/>
      <c r="C3" s="1" t="s">
        <v>82</v>
      </c>
      <c r="D3" s="1"/>
      <c r="E3" s="4"/>
      <c r="F3" s="5"/>
      <c r="G3" s="4"/>
      <c r="H3" s="5"/>
      <c r="I3" s="4"/>
    </row>
    <row r="4" spans="1:10" x14ac:dyDescent="0.25">
      <c r="A4" s="1"/>
      <c r="B4" s="1"/>
      <c r="C4" s="1"/>
      <c r="D4" s="1" t="s">
        <v>181</v>
      </c>
      <c r="E4" s="4">
        <v>121048</v>
      </c>
      <c r="F4" s="5"/>
      <c r="G4" s="4">
        <v>574400</v>
      </c>
      <c r="H4" s="5"/>
      <c r="I4" s="4">
        <f t="shared" ref="I4:I9" si="0">ROUND((E4-G4),5)</f>
        <v>-453352</v>
      </c>
    </row>
    <row r="5" spans="1:10" x14ac:dyDescent="0.25">
      <c r="A5" s="1"/>
      <c r="B5" s="1"/>
      <c r="C5" s="1"/>
      <c r="D5" s="1" t="s">
        <v>83</v>
      </c>
      <c r="E5" s="4">
        <v>840826.25</v>
      </c>
      <c r="F5" s="5"/>
      <c r="G5" s="4">
        <v>758135.52</v>
      </c>
      <c r="H5" s="5"/>
      <c r="I5" s="4">
        <f t="shared" si="0"/>
        <v>82690.73</v>
      </c>
      <c r="J5" s="31" t="s">
        <v>202</v>
      </c>
    </row>
    <row r="6" spans="1:10" x14ac:dyDescent="0.25">
      <c r="A6" s="1"/>
      <c r="B6" s="1"/>
      <c r="C6" s="1"/>
      <c r="D6" s="1" t="s">
        <v>89</v>
      </c>
      <c r="E6" s="4">
        <v>3126.88</v>
      </c>
      <c r="F6" s="5"/>
      <c r="G6" s="4">
        <v>23372.17</v>
      </c>
      <c r="H6" s="5"/>
      <c r="I6" s="4">
        <f t="shared" si="0"/>
        <v>-20245.29</v>
      </c>
    </row>
    <row r="7" spans="1:10" ht="15.75" thickBot="1" x14ac:dyDescent="0.3">
      <c r="A7" s="1"/>
      <c r="B7" s="1"/>
      <c r="C7" s="1"/>
      <c r="D7" s="1" t="s">
        <v>94</v>
      </c>
      <c r="E7" s="7">
        <v>680630.23</v>
      </c>
      <c r="F7" s="5"/>
      <c r="G7" s="7">
        <v>633151.25</v>
      </c>
      <c r="H7" s="5"/>
      <c r="I7" s="7">
        <f t="shared" si="0"/>
        <v>47478.98</v>
      </c>
      <c r="J7" s="32" t="s">
        <v>204</v>
      </c>
    </row>
    <row r="8" spans="1:10" ht="15.75" thickBot="1" x14ac:dyDescent="0.3">
      <c r="A8" s="1"/>
      <c r="B8" s="1"/>
      <c r="C8" s="1" t="s">
        <v>98</v>
      </c>
      <c r="D8" s="1"/>
      <c r="E8" s="8">
        <f>ROUND(SUM(E3:E7),5)</f>
        <v>1645631.36</v>
      </c>
      <c r="F8" s="5"/>
      <c r="G8" s="8">
        <f>ROUND(SUM(G3:G7),5)</f>
        <v>1989058.94</v>
      </c>
      <c r="H8" s="5"/>
      <c r="I8" s="8">
        <f t="shared" si="0"/>
        <v>-343427.58</v>
      </c>
    </row>
    <row r="9" spans="1:10" x14ac:dyDescent="0.25">
      <c r="A9" s="1"/>
      <c r="B9" s="1" t="s">
        <v>99</v>
      </c>
      <c r="C9" s="1"/>
      <c r="D9" s="1"/>
      <c r="E9" s="4">
        <f>E8</f>
        <v>1645631.36</v>
      </c>
      <c r="F9" s="5"/>
      <c r="G9" s="4">
        <f>G8</f>
        <v>1989058.94</v>
      </c>
      <c r="H9" s="5"/>
      <c r="I9" s="4">
        <f t="shared" si="0"/>
        <v>-343427.58</v>
      </c>
    </row>
    <row r="10" spans="1:10" x14ac:dyDescent="0.25">
      <c r="A10" s="1"/>
      <c r="B10" s="1"/>
      <c r="C10" s="1" t="s">
        <v>100</v>
      </c>
      <c r="D10" s="1"/>
      <c r="E10" s="4"/>
      <c r="F10" s="5"/>
      <c r="G10" s="4"/>
      <c r="H10" s="5"/>
      <c r="I10" s="4"/>
    </row>
    <row r="11" spans="1:10" x14ac:dyDescent="0.25">
      <c r="A11" s="1"/>
      <c r="B11" s="1"/>
      <c r="C11" s="1"/>
      <c r="D11" s="1" t="s">
        <v>101</v>
      </c>
      <c r="E11" s="4">
        <v>606439.47</v>
      </c>
      <c r="F11" s="5"/>
      <c r="G11" s="4">
        <v>618957.86</v>
      </c>
      <c r="H11" s="5"/>
      <c r="I11" s="4">
        <f t="shared" ref="I11:I19" si="1">ROUND((E11-G11),5)</f>
        <v>-12518.39</v>
      </c>
    </row>
    <row r="12" spans="1:10" x14ac:dyDescent="0.25">
      <c r="A12" s="1"/>
      <c r="B12" s="1"/>
      <c r="C12" s="1"/>
      <c r="D12" s="1" t="s">
        <v>107</v>
      </c>
      <c r="E12" s="4">
        <v>128338.51</v>
      </c>
      <c r="F12" s="5"/>
      <c r="G12" s="4">
        <v>566215.51</v>
      </c>
      <c r="H12" s="5"/>
      <c r="I12" s="4">
        <f t="shared" si="1"/>
        <v>-437877</v>
      </c>
    </row>
    <row r="13" spans="1:10" x14ac:dyDescent="0.25">
      <c r="A13" s="1"/>
      <c r="B13" s="1"/>
      <c r="C13" s="1"/>
      <c r="D13" s="1" t="s">
        <v>114</v>
      </c>
      <c r="E13" s="4">
        <v>192654.37</v>
      </c>
      <c r="F13" s="5"/>
      <c r="G13" s="4">
        <v>219635.91</v>
      </c>
      <c r="H13" s="5"/>
      <c r="I13" s="4">
        <f t="shared" si="1"/>
        <v>-26981.54</v>
      </c>
      <c r="J13" s="37" t="s">
        <v>211</v>
      </c>
    </row>
    <row r="14" spans="1:10" x14ac:dyDescent="0.25">
      <c r="A14" s="1"/>
      <c r="B14" s="1"/>
      <c r="C14" s="1"/>
      <c r="D14" s="1" t="s">
        <v>124</v>
      </c>
      <c r="E14" s="4">
        <v>158552.19</v>
      </c>
      <c r="F14" s="5"/>
      <c r="G14" s="4">
        <v>145782.92000000001</v>
      </c>
      <c r="H14" s="5"/>
      <c r="I14" s="4">
        <f t="shared" si="1"/>
        <v>12769.27</v>
      </c>
      <c r="J14" s="40" t="s">
        <v>213</v>
      </c>
    </row>
    <row r="15" spans="1:10" x14ac:dyDescent="0.25">
      <c r="A15" s="1"/>
      <c r="B15" s="1"/>
      <c r="C15" s="1"/>
      <c r="D15" s="1" t="s">
        <v>143</v>
      </c>
      <c r="E15" s="4">
        <v>88540.59</v>
      </c>
      <c r="F15" s="5"/>
      <c r="G15" s="4">
        <v>117265.93</v>
      </c>
      <c r="H15" s="5"/>
      <c r="I15" s="4">
        <f t="shared" si="1"/>
        <v>-28725.34</v>
      </c>
    </row>
    <row r="16" spans="1:10" x14ac:dyDescent="0.25">
      <c r="A16" s="1"/>
      <c r="B16" s="1"/>
      <c r="C16" s="1"/>
      <c r="D16" s="1" t="s">
        <v>154</v>
      </c>
      <c r="E16" s="4">
        <v>265398.03999999998</v>
      </c>
      <c r="F16" s="5"/>
      <c r="G16" s="4">
        <v>291523.46000000002</v>
      </c>
      <c r="H16" s="5"/>
      <c r="I16" s="4">
        <f t="shared" si="1"/>
        <v>-26125.42</v>
      </c>
      <c r="J16" s="31" t="s">
        <v>220</v>
      </c>
    </row>
    <row r="17" spans="1:10" ht="15.75" thickBot="1" x14ac:dyDescent="0.3">
      <c r="A17" s="1"/>
      <c r="B17" s="1"/>
      <c r="C17" s="1"/>
      <c r="D17" s="1" t="s">
        <v>160</v>
      </c>
      <c r="E17" s="7">
        <v>195482.79</v>
      </c>
      <c r="F17" s="5"/>
      <c r="G17" s="7">
        <v>165221.88</v>
      </c>
      <c r="H17" s="5"/>
      <c r="I17" s="7">
        <f t="shared" si="1"/>
        <v>30260.91</v>
      </c>
      <c r="J17" s="46" t="s">
        <v>223</v>
      </c>
    </row>
    <row r="18" spans="1:10" ht="15.75" thickBot="1" x14ac:dyDescent="0.3">
      <c r="A18" s="1"/>
      <c r="B18" s="1"/>
      <c r="C18" s="1" t="s">
        <v>177</v>
      </c>
      <c r="D18" s="1"/>
      <c r="E18" s="9">
        <f>ROUND(SUM(E10:E17),5)</f>
        <v>1635405.96</v>
      </c>
      <c r="F18" s="5"/>
      <c r="G18" s="9">
        <f>ROUND(SUM(G10:G17),5)</f>
        <v>2124603.4700000002</v>
      </c>
      <c r="H18" s="5"/>
      <c r="I18" s="9">
        <f t="shared" si="1"/>
        <v>-489197.51</v>
      </c>
    </row>
    <row r="19" spans="1:10" s="11" customFormat="1" ht="12" thickBot="1" x14ac:dyDescent="0.25">
      <c r="A19" s="1" t="s">
        <v>76</v>
      </c>
      <c r="B19" s="1"/>
      <c r="C19" s="1"/>
      <c r="D19" s="1"/>
      <c r="E19" s="10">
        <f>ROUND(E9-E18,5)</f>
        <v>10225.4</v>
      </c>
      <c r="F19" s="1"/>
      <c r="G19" s="10">
        <f>ROUND(G9-G18,5)</f>
        <v>-135544.53</v>
      </c>
      <c r="H19" s="1"/>
      <c r="I19" s="10">
        <f t="shared" si="1"/>
        <v>145769.93</v>
      </c>
    </row>
    <row r="20" spans="1:10" ht="15.75" thickTop="1" x14ac:dyDescent="0.25"/>
    <row r="21" spans="1:10" x14ac:dyDescent="0.25">
      <c r="A21" s="16" t="s">
        <v>225</v>
      </c>
      <c r="E21" s="4">
        <f>+E7-E16-E17</f>
        <v>219749.4</v>
      </c>
      <c r="F21" s="5"/>
      <c r="G21" s="4">
        <f>+G7-G16-G17</f>
        <v>176405.90999999997</v>
      </c>
      <c r="H21" s="5"/>
      <c r="I21" s="4">
        <f>+I7-I16-I17</f>
        <v>43343.489999999991</v>
      </c>
      <c r="J21" s="32" t="s">
        <v>204</v>
      </c>
    </row>
  </sheetData>
  <pageMargins left="0.7" right="0.7" top="0.75" bottom="0.75" header="0.1" footer="0.3"/>
  <pageSetup orientation="portrait" r:id="rId1"/>
  <headerFooter>
    <oddHeader>&amp;L&amp;"Arial,Bold"&amp;8 3:11 PM
&amp;"Arial,Bold"&amp;8 05/21/21
&amp;"Arial,Bold"&amp;8 Accrual Basis&amp;C&amp;"Arial,Bold"&amp;12 Habitat for Humanity of Catawba Valley
&amp;"Arial,Bold"&amp;14 Profit &amp;&amp; Loss Prev Year Comparison
&amp;"Arial,Bold"&amp;10 July 2020 through April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1266" r:id="rId4" name="HEADER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1266" r:id="rId4" name="HEADER"/>
      </mc:Fallback>
    </mc:AlternateContent>
    <mc:AlternateContent xmlns:mc="http://schemas.openxmlformats.org/markup-compatibility/2006">
      <mc:Choice Requires="x14">
        <control shapeId="11265" r:id="rId6" name="FILTER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1265" r:id="rId6" name="FILTER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F30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F6" sqref="F6"/>
    </sheetView>
  </sheetViews>
  <sheetFormatPr defaultRowHeight="15" x14ac:dyDescent="0.25"/>
  <cols>
    <col min="1" max="4" width="3" style="16" customWidth="1"/>
    <col min="5" max="5" width="37.5703125" style="16" customWidth="1"/>
    <col min="6" max="6" width="18.28515625" style="17" customWidth="1"/>
  </cols>
  <sheetData>
    <row r="1" spans="1:6" s="15" customFormat="1" ht="15.75" thickBot="1" x14ac:dyDescent="0.3">
      <c r="A1" s="12"/>
      <c r="B1" s="12"/>
      <c r="C1" s="12"/>
      <c r="D1" s="12"/>
      <c r="E1" s="12"/>
      <c r="F1" s="18" t="s">
        <v>79</v>
      </c>
    </row>
    <row r="2" spans="1:6" ht="15.75" thickTop="1" x14ac:dyDescent="0.25">
      <c r="A2" s="1"/>
      <c r="B2" s="1"/>
      <c r="C2" s="1" t="s">
        <v>182</v>
      </c>
      <c r="D2" s="1"/>
      <c r="E2" s="1"/>
      <c r="F2" s="4"/>
    </row>
    <row r="3" spans="1:6" x14ac:dyDescent="0.25">
      <c r="A3" s="1"/>
      <c r="B3" s="1"/>
      <c r="C3" s="1"/>
      <c r="D3" s="1" t="s">
        <v>76</v>
      </c>
      <c r="E3" s="1"/>
      <c r="F3" s="4">
        <v>-68955.649999999994</v>
      </c>
    </row>
    <row r="4" spans="1:6" x14ac:dyDescent="0.25">
      <c r="A4" s="1"/>
      <c r="B4" s="1"/>
      <c r="C4" s="1"/>
      <c r="D4" s="1" t="s">
        <v>183</v>
      </c>
      <c r="E4" s="1"/>
      <c r="F4" s="4"/>
    </row>
    <row r="5" spans="1:6" x14ac:dyDescent="0.25">
      <c r="A5" s="1"/>
      <c r="B5" s="1"/>
      <c r="C5" s="1"/>
      <c r="D5" s="1" t="s">
        <v>184</v>
      </c>
      <c r="E5" s="1"/>
      <c r="F5" s="4"/>
    </row>
    <row r="6" spans="1:6" x14ac:dyDescent="0.25">
      <c r="A6" s="1"/>
      <c r="B6" s="1"/>
      <c r="C6" s="1"/>
      <c r="D6" s="1"/>
      <c r="E6" s="1" t="s">
        <v>9</v>
      </c>
      <c r="F6" s="4">
        <v>15481.94</v>
      </c>
    </row>
    <row r="7" spans="1:6" x14ac:dyDescent="0.25">
      <c r="A7" s="1"/>
      <c r="B7" s="1"/>
      <c r="C7" s="1"/>
      <c r="D7" s="1"/>
      <c r="E7" s="1" t="s">
        <v>12</v>
      </c>
      <c r="F7" s="4">
        <v>-24143.13</v>
      </c>
    </row>
    <row r="8" spans="1:6" x14ac:dyDescent="0.25">
      <c r="A8" s="1"/>
      <c r="B8" s="1"/>
      <c r="C8" s="1"/>
      <c r="D8" s="1"/>
      <c r="E8" s="1" t="s">
        <v>13</v>
      </c>
      <c r="F8" s="4">
        <v>7599.1</v>
      </c>
    </row>
    <row r="9" spans="1:6" x14ac:dyDescent="0.25">
      <c r="A9" s="1"/>
      <c r="B9" s="1"/>
      <c r="C9" s="1"/>
      <c r="D9" s="1"/>
      <c r="E9" s="1" t="s">
        <v>45</v>
      </c>
      <c r="F9" s="4">
        <v>-31439.06</v>
      </c>
    </row>
    <row r="10" spans="1:6" x14ac:dyDescent="0.25">
      <c r="A10" s="1"/>
      <c r="B10" s="1"/>
      <c r="C10" s="1"/>
      <c r="D10" s="1"/>
      <c r="E10" s="1" t="s">
        <v>234</v>
      </c>
      <c r="F10" s="4">
        <v>3682.48</v>
      </c>
    </row>
    <row r="11" spans="1:6" x14ac:dyDescent="0.25">
      <c r="A11" s="1"/>
      <c r="B11" s="1"/>
      <c r="C11" s="1"/>
      <c r="D11" s="1"/>
      <c r="E11" s="1" t="s">
        <v>54</v>
      </c>
      <c r="F11" s="4">
        <v>-1000</v>
      </c>
    </row>
    <row r="12" spans="1:6" ht="15.75" thickBot="1" x14ac:dyDescent="0.3">
      <c r="A12" s="1"/>
      <c r="B12" s="1"/>
      <c r="C12" s="1"/>
      <c r="D12" s="1"/>
      <c r="E12" s="1" t="s">
        <v>55</v>
      </c>
      <c r="F12" s="6">
        <v>26229.85</v>
      </c>
    </row>
    <row r="13" spans="1:6" x14ac:dyDescent="0.25">
      <c r="A13" s="1"/>
      <c r="B13" s="1"/>
      <c r="C13" s="1" t="s">
        <v>185</v>
      </c>
      <c r="D13" s="1"/>
      <c r="E13" s="1"/>
      <c r="F13" s="4">
        <f>ROUND(SUM(F2:F3)+SUM(F6:F12),5)</f>
        <v>-72544.47</v>
      </c>
    </row>
    <row r="14" spans="1:6" x14ac:dyDescent="0.25">
      <c r="A14" s="1"/>
      <c r="B14" s="1"/>
      <c r="C14" s="1" t="s">
        <v>186</v>
      </c>
      <c r="D14" s="1"/>
      <c r="E14" s="1"/>
      <c r="F14" s="4"/>
    </row>
    <row r="15" spans="1:6" x14ac:dyDescent="0.25">
      <c r="A15" s="1"/>
      <c r="B15" s="1"/>
      <c r="C15" s="1"/>
      <c r="D15" s="1" t="s">
        <v>25</v>
      </c>
      <c r="E15" s="1"/>
      <c r="F15" s="4">
        <v>-518.92999999999995</v>
      </c>
    </row>
    <row r="16" spans="1:6" x14ac:dyDescent="0.25">
      <c r="A16" s="1"/>
      <c r="B16" s="1"/>
      <c r="C16" s="1"/>
      <c r="D16" s="1" t="s">
        <v>35</v>
      </c>
      <c r="E16" s="1"/>
      <c r="F16" s="4">
        <v>13511.69</v>
      </c>
    </row>
    <row r="17" spans="1:6" x14ac:dyDescent="0.25">
      <c r="A17" s="1"/>
      <c r="B17" s="1"/>
      <c r="C17" s="1" t="s">
        <v>187</v>
      </c>
      <c r="D17" s="1"/>
      <c r="E17" s="1"/>
      <c r="F17" s="4">
        <f>ROUND(SUM(F14:F16),5)</f>
        <v>12992.76</v>
      </c>
    </row>
    <row r="18" spans="1:6" x14ac:dyDescent="0.25">
      <c r="A18" s="1"/>
      <c r="B18" s="1"/>
      <c r="C18" s="1" t="s">
        <v>188</v>
      </c>
      <c r="D18" s="1"/>
      <c r="E18" s="1"/>
      <c r="F18" s="4"/>
    </row>
    <row r="19" spans="1:6" x14ac:dyDescent="0.25">
      <c r="A19" s="1"/>
      <c r="B19" s="1"/>
      <c r="C19" s="1"/>
      <c r="D19" s="1" t="s">
        <v>59</v>
      </c>
      <c r="E19" s="1"/>
      <c r="F19" s="4">
        <v>-4546.08</v>
      </c>
    </row>
    <row r="20" spans="1:6" x14ac:dyDescent="0.25">
      <c r="A20" s="1"/>
      <c r="B20" s="1"/>
      <c r="C20" s="1"/>
      <c r="D20" s="1" t="s">
        <v>61</v>
      </c>
      <c r="E20" s="1"/>
      <c r="F20" s="4">
        <v>-376.17</v>
      </c>
    </row>
    <row r="21" spans="1:6" x14ac:dyDescent="0.25">
      <c r="A21" s="1"/>
      <c r="B21" s="1"/>
      <c r="C21" s="1"/>
      <c r="D21" s="1" t="s">
        <v>62</v>
      </c>
      <c r="E21" s="1"/>
      <c r="F21" s="4">
        <v>87500</v>
      </c>
    </row>
    <row r="22" spans="1:6" x14ac:dyDescent="0.25">
      <c r="A22" s="1"/>
      <c r="B22" s="1"/>
      <c r="C22" s="1"/>
      <c r="D22" s="1" t="s">
        <v>65</v>
      </c>
      <c r="E22" s="1"/>
      <c r="F22" s="4">
        <v>-563.86</v>
      </c>
    </row>
    <row r="23" spans="1:6" x14ac:dyDescent="0.25">
      <c r="A23" s="1"/>
      <c r="B23" s="1"/>
      <c r="C23" s="1"/>
      <c r="D23" s="1" t="s">
        <v>66</v>
      </c>
      <c r="E23" s="1"/>
      <c r="F23" s="4">
        <v>-1589.26</v>
      </c>
    </row>
    <row r="24" spans="1:6" x14ac:dyDescent="0.25">
      <c r="A24" s="1"/>
      <c r="B24" s="1"/>
      <c r="C24" s="1"/>
      <c r="D24" s="1" t="s">
        <v>67</v>
      </c>
      <c r="E24" s="1"/>
      <c r="F24" s="4">
        <v>-1591.46</v>
      </c>
    </row>
    <row r="25" spans="1:6" ht="15.75" thickBot="1" x14ac:dyDescent="0.3">
      <c r="A25" s="1"/>
      <c r="B25" s="1"/>
      <c r="C25" s="1"/>
      <c r="D25" s="1" t="s">
        <v>69</v>
      </c>
      <c r="E25" s="1"/>
      <c r="F25" s="7">
        <v>-248.38</v>
      </c>
    </row>
    <row r="26" spans="1:6" ht="15.75" thickBot="1" x14ac:dyDescent="0.3">
      <c r="A26" s="1"/>
      <c r="B26" s="1"/>
      <c r="C26" s="1" t="s">
        <v>189</v>
      </c>
      <c r="D26" s="1"/>
      <c r="E26" s="1"/>
      <c r="F26" s="8">
        <f>ROUND(SUM(F18:F25),5)</f>
        <v>78584.789999999994</v>
      </c>
    </row>
    <row r="27" spans="1:6" x14ac:dyDescent="0.25">
      <c r="A27" s="1"/>
      <c r="B27" s="1" t="s">
        <v>190</v>
      </c>
      <c r="C27" s="1"/>
      <c r="D27" s="1"/>
      <c r="E27" s="1"/>
      <c r="F27" s="4">
        <f>ROUND(F13+F17+F26,5)</f>
        <v>19033.080000000002</v>
      </c>
    </row>
    <row r="28" spans="1:6" ht="15.75" thickBot="1" x14ac:dyDescent="0.3">
      <c r="A28" s="1"/>
      <c r="B28" s="1" t="s">
        <v>191</v>
      </c>
      <c r="C28" s="1"/>
      <c r="D28" s="1"/>
      <c r="E28" s="1"/>
      <c r="F28" s="7">
        <v>572371.43000000005</v>
      </c>
    </row>
    <row r="29" spans="1:6" s="11" customFormat="1" ht="12" thickBot="1" x14ac:dyDescent="0.25">
      <c r="A29" s="1" t="s">
        <v>192</v>
      </c>
      <c r="B29" s="1"/>
      <c r="C29" s="1"/>
      <c r="D29" s="1"/>
      <c r="E29" s="1"/>
      <c r="F29" s="10">
        <f>ROUND(SUM(F27:F28),5)</f>
        <v>591404.51</v>
      </c>
    </row>
    <row r="30" spans="1:6" ht="15.75" thickTop="1" x14ac:dyDescent="0.25"/>
  </sheetData>
  <pageMargins left="0.7" right="0.7" top="0.75" bottom="0.75" header="0.1" footer="0.3"/>
  <pageSetup orientation="portrait" r:id="rId1"/>
  <headerFooter>
    <oddHeader>&amp;L&amp;"Arial,Bold"&amp;8 3:13 PM
&amp;"Arial,Bold"&amp;8 05/21/21
&amp;"Arial,Bold"&amp;8 &amp;C&amp;"Arial,Bold"&amp;12 Habitat for Humanity of Catawba Valley
&amp;"Arial,Bold"&amp;14 Statement of Cash Flows
&amp;"Arial,Bold"&amp;10 April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6385" r:id="rId4" name="FILTER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6385" r:id="rId4" name="FILTER"/>
      </mc:Fallback>
    </mc:AlternateContent>
    <mc:AlternateContent xmlns:mc="http://schemas.openxmlformats.org/markup-compatibility/2006">
      <mc:Choice Requires="x14">
        <control shapeId="16386" r:id="rId6" name="HEADER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638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Summary</vt:lpstr>
      <vt:lpstr>Balance Sheet</vt:lpstr>
      <vt:lpstr>Budget vs actual</vt:lpstr>
      <vt:lpstr>Monthly </vt:lpstr>
      <vt:lpstr>YTD </vt:lpstr>
      <vt:lpstr>Cashflow</vt:lpstr>
      <vt:lpstr>'Balance Sheet'!Print_Titles</vt:lpstr>
      <vt:lpstr>'Budget vs actual'!Print_Titles</vt:lpstr>
      <vt:lpstr>Cashflow!Print_Titles</vt:lpstr>
      <vt:lpstr>'Monthly '!Print_Titles</vt:lpstr>
      <vt:lpstr>'YTD 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Brown</dc:creator>
  <cp:lastModifiedBy>Lisa Brown</cp:lastModifiedBy>
  <cp:lastPrinted>2021-05-21T20:05:37Z</cp:lastPrinted>
  <dcterms:created xsi:type="dcterms:W3CDTF">2021-05-21T19:00:36Z</dcterms:created>
  <dcterms:modified xsi:type="dcterms:W3CDTF">2021-05-21T20:14:06Z</dcterms:modified>
</cp:coreProperties>
</file>