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6.30.2022\"/>
    </mc:Choice>
  </mc:AlternateContent>
  <xr:revisionPtr revIDLastSave="0" documentId="13_ncr:1_{70280B7F-E369-4F51-9B97-E78823105B13}" xr6:coauthVersionLast="47" xr6:coauthVersionMax="47" xr10:uidLastSave="{00000000-0000-0000-0000-000000000000}"/>
  <bookViews>
    <workbookView xWindow="-120" yWindow="-120" windowWidth="24240" windowHeight="13140" xr2:uid="{A2DD5920-9B1E-4A0C-9D49-ABC3CB9F4C05}"/>
  </bookViews>
  <sheets>
    <sheet name="Summary" sheetId="11" r:id="rId1"/>
    <sheet name="Balance Sheet" sheetId="3" r:id="rId2"/>
    <sheet name="Budget vs acutual" sheetId="1" r:id="rId3"/>
    <sheet name="Monthly comparison" sheetId="5" r:id="rId4"/>
    <sheet name="YTD Comparison" sheetId="7" r:id="rId5"/>
    <sheet name="Cashflow" sheetId="9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acutual'!$A:$E,'Budget vs acutual'!$1:$2</definedName>
    <definedName name="_xlnm.Print_Titles" localSheetId="5">Cashflow!$A:$E,Cashflow!$1:$1</definedName>
    <definedName name="_xlnm.Print_Titles" localSheetId="3">'Monthly comparison'!$A:$D,'Monthly comparison'!$1:$2</definedName>
    <definedName name="_xlnm.Print_Titles" localSheetId="4">'YTD Comparison'!$A:$D,'YTD Comparison'!$1:$2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acutual'!$F$2</definedName>
    <definedName name="QB_COLUMN_59200" localSheetId="3" hidden="1">'Monthly comparison'!$E$2</definedName>
    <definedName name="QB_COLUMN_59200" localSheetId="4" hidden="1">'YTD Comparison'!$E$2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'YTD Comparison'!$G$2</definedName>
    <definedName name="QB_COLUMN_63620" localSheetId="1" hidden="1">'Balance Sheet'!$J$2</definedName>
    <definedName name="QB_COLUMN_63620" localSheetId="2" hidden="1">'Budget vs acutual'!$J$2</definedName>
    <definedName name="QB_COLUMN_63620" localSheetId="3" hidden="1">'Monthly comparison'!$I$2</definedName>
    <definedName name="QB_COLUMN_63620" localSheetId="4" hidden="1">'YTD Comparison'!$I$2</definedName>
    <definedName name="QB_COLUMN_76210" localSheetId="2" hidden="1">'Budget vs acutual'!$H$2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acutual'!$4:$4,'Budget vs acutual'!$6:$6,'Budget vs acutual'!$7:$7,'Budget vs acutual'!$8:$8,'Budget vs acutual'!$9:$9,'Budget vs acutual'!$10:$10,'Budget vs acutual'!$13:$13,'Budget vs acutual'!$14:$14,'Budget vs acutual'!$15:$15,'Budget vs acutual'!$17:$17,'Budget vs acutual'!$22:$22,'Budget vs acutual'!$23:$23,'Budget vs acutual'!$24:$24,'Budget vs acutual'!$25:$25,'Budget vs acutual'!$28:$28,'Budget vs acutual'!$29:$29</definedName>
    <definedName name="QB_DATA_0" localSheetId="5" hidden="1">Cashflow!$3:$3,Cashflow!$6:$6,Cashflow!$7:$7,Cashflow!$8:$8,Cashflow!$9:$9,Cashflow!$10:$10,Cashflow!$11:$11,Cashflow!$12:$12,Cashflow!$13:$13,Cashflow!#REF!,Cashflow!#REF!,Cashflow!#REF!,Cashflow!#REF!,Cashflow!$14:$14,Cashflow!$17:$17,Cashflow!#REF!</definedName>
    <definedName name="QB_DATA_0" localSheetId="3" hidden="1">'Monthly comparison'!$4:$4,'Monthly comparison'!$5:$5,'Monthly comparison'!$6:$6,'Monthly comparison'!$7:$7,'Monthly comparison'!$11:$11,'Monthly comparison'!$12:$12,'Monthly comparison'!$13:$13,'Monthly comparison'!$14:$14,'Monthly comparison'!$15:$15,'Monthly comparison'!$16:$16,'Monthly comparison'!$17:$17</definedName>
    <definedName name="QB_DATA_0" localSheetId="4" hidden="1">'YTD Comparison'!$4:$4,'YTD Comparison'!$5:$5,'YTD Comparison'!$6:$6,'YTD Comparison'!$7:$7,'YTD Comparison'!$11:$11,'YTD Comparison'!$12:$12,'YTD Comparison'!$13:$13,'YTD Comparison'!$14:$14,'YTD Comparison'!$15:$15,'YTD Comparison'!$16:$16,'YTD Comparison'!$17:$17</definedName>
    <definedName name="QB_DATA_1" localSheetId="1" hidden="1">'Balance Sheet'!$29:$29,'Balance Sheet'!$30:$30,'Balance Sheet'!$31:$31,'Balance Sheet'!$34:$34,'Balance Sheet'!$35:$35,'Balance Sheet'!$36:$36,'Balance Sheet'!$43:$43,'Balance Sheet'!$46:$46,'Balance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acutual'!$30:$30,'Budget vs acutual'!$31:$31,'Budget vs acutual'!$32:$32,'Budget vs acutual'!$33:$33,'Budget vs acutual'!$34:$34,'Budget vs acutual'!$35:$35,'Budget vs acutual'!$38:$38,'Budget vs acutual'!$39:$39,'Budget vs acutual'!$40:$40,'Budget vs acutual'!$41:$41,'Budget vs acutual'!$42:$42,'Budget vs acutual'!$43:$43,'Budget vs acutual'!$44:$44,'Budget vs acutual'!$47:$47,'Budget vs acutual'!$48:$48,'Budget vs acutual'!$49:$49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Sheet'!$68:$68,'Balance Sheet'!$72:$72,'Balance Sheet'!$73:$73</definedName>
    <definedName name="QB_DATA_2" localSheetId="2" hidden="1">'Budget vs acutual'!$50:$50,'Budget vs acutual'!$51:$51,'Budget vs acutual'!$52:$52,'Budget vs acutual'!$53:$53,'Budget vs acutual'!$54:$54,'Budget vs acutual'!$55:$55,'Budget vs acutual'!$56:$56,'Budget vs acutual'!$57:$57,'Budget vs acutual'!$58:$58,'Budget vs acutual'!$59:$59,'Budget vs acutual'!$60:$60,'Budget vs acutual'!$61:$61,'Budget vs acutual'!$62:$62,'Budget vs acutual'!$63:$63,'Budget vs acutual'!$66:$66,'Budget vs acutual'!$67:$67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acutual'!$68:$68,'Budget vs acutual'!$69:$69,'Budget vs acutual'!$70:$70,'Budget vs acutual'!$71:$71,'Budget vs acutual'!$72:$72,'Budget vs acutual'!$73:$73,'Budget vs acutual'!$74:$74,'Budget vs acutual'!$75:$75,'Budget vs acutual'!$78:$78,'Budget vs acutual'!$79:$79,'Budget vs acutual'!$80:$80,'Budget vs acutual'!$81:$81,'Budget vs acutual'!$84:$84,'Budget vs acutual'!$85:$85,'Budget vs acutual'!$86:$86,'Budget vs acutual'!$87:$87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acutual'!$88:$88,'Budget vs acutual'!$89:$89,'Budget vs acutual'!$90:$90,'Budget vs acutual'!$91:$91,'Budget vs acutual'!$92:$92,'Budget vs acutual'!$93:$93,'Budget vs acutual'!$94:$94,'Budget vs acutual'!$95:$95,'Budget vs acutual'!$96:$96,'Budget vs acutual'!$97:$97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5" localSheetId="5" hidden="1">Cashflow!$18:$18,Cashflow!$21:$21,Cashflow!$22:$22,Cashflow!$23:$23,Cashflow!$24:$24,Cashflow!$26:$26,Cashflow!$27:$27,Cashflow!$30:$30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acutual'!$J$4,'Budget vs acutual'!$J$6,'Budget vs acutual'!$J$7,'Budget vs acutual'!$J$8,'Budget vs acutual'!$J$9,'Budget vs acutual'!$J$10,'Budget vs acutual'!$F$11,'Budget vs acutual'!$H$11,'Budget vs acutual'!$J$11,'Budget vs acutual'!$J$13,'Budget vs acutual'!$J$14,'Budget vs acutual'!$J$15,'Budget vs acutual'!$F$16,'Budget vs acutual'!$H$16,'Budget vs acutual'!$J$16,'Budget vs acutual'!$J$17</definedName>
    <definedName name="QB_FORMULA_0" localSheetId="5" hidden="1">Cashflow!$F$15,Cashflow!$F$19,Cashflow!$F$28,Cashflow!$F$29,Cashflow!$F$31</definedName>
    <definedName name="QB_FORMULA_0" localSheetId="3" hidden="1">'Monthly comparison'!$I$4,'Monthly comparison'!$I$5,'Monthly comparison'!$I$6,'Monthly comparison'!$I$7,'Monthly comparison'!$E$8,'Monthly comparison'!$G$8,'Monthly comparison'!$I$8,'Monthly comparison'!$E$9,'Monthly comparison'!$G$9,'Monthly comparison'!$I$9,'Monthly comparison'!$I$11,'Monthly comparison'!$I$12,'Monthly comparison'!$I$13,'Monthly comparison'!$I$14,'Monthly comparison'!$I$15,'Monthly comparison'!$I$16</definedName>
    <definedName name="QB_FORMULA_0" localSheetId="4" hidden="1">'YTD Comparison'!$I$4,'YTD Comparison'!$I$5,'YTD Comparison'!$I$6,'YTD Comparison'!$I$7,'YTD Comparison'!$E$8,'YTD Comparison'!$G$8,'YTD Comparison'!$I$8,'YTD Comparison'!$E$9,'YTD Comparison'!$G$9,'YTD Comparison'!$I$9,'YTD Comparison'!$I$11,'YTD Comparison'!$I$12,'YTD Comparison'!$I$13,'YTD Comparison'!$I$14,'YTD Comparison'!$I$15,'YTD Comparison'!$I$16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acutual'!$F$18,'Budget vs acutual'!$H$18,'Budget vs acutual'!$J$18,'Budget vs acutual'!$F$19,'Budget vs acutual'!$H$19,'Budget vs acutual'!$J$19,'Budget vs acutual'!$J$22,'Budget vs acutual'!$J$23,'Budget vs acutual'!$J$24,'Budget vs acutual'!$J$25,'Budget vs acutual'!$F$26,'Budget vs acutual'!$H$26,'Budget vs acutual'!$J$26,'Budget vs acutual'!$J$28,'Budget vs acutual'!$J$29,'Budget vs acutual'!$J$30</definedName>
    <definedName name="QB_FORMULA_1" localSheetId="3" hidden="1">'Monthly comparison'!$I$17,'Monthly comparison'!$E$18,'Monthly comparison'!$G$18,'Monthly comparison'!$I$18,'Monthly comparison'!$E$19,'Monthly comparison'!$G$19,'Monthly comparison'!$I$19</definedName>
    <definedName name="QB_FORMULA_1" localSheetId="4" hidden="1">'YTD Comparison'!$I$17,'YTD Comparison'!$E$18,'YTD Comparison'!$G$18,'YTD Comparison'!$I$18,'YTD Comparison'!$E$19,'YTD Comparison'!$G$19,'YTD Comparison'!$I$19</definedName>
    <definedName name="QB_FORMULA_2" localSheetId="1" hidden="1">'Balance Sheet'!$H$32,'Balance Sheet'!$J$32,'Balance Sheet'!$J$34,'Balance Sheet'!$J$35,'Balance Sheet'!$J$36,'Balance Sheet'!$F$37,'Balance Sheet'!$H$37,'Balance Sheet'!$J$37,'Balance Sheet'!$F$38,'Balance Sheet'!$H$38,'Balance Sheet'!$J$38,'Balance Sheet'!$J$43,'Balance Sheet'!$F$44,'Balance Sheet'!$H$44,'Balance Sheet'!$J$44,'Balance Sheet'!$J$46</definedName>
    <definedName name="QB_FORMULA_2" localSheetId="2" hidden="1">'Budget vs acutual'!$J$31,'Budget vs acutual'!$J$32,'Budget vs acutual'!$J$33,'Budget vs acutual'!$J$34,'Budget vs acutual'!$J$35,'Budget vs acutual'!$F$36,'Budget vs acutual'!$H$36,'Budget vs acutual'!$J$36,'Budget vs acutual'!$J$38,'Budget vs acutual'!$J$39,'Budget vs acutual'!$J$40,'Budget vs acutual'!$J$41,'Budget vs acutual'!$J$42,'Budget vs acutual'!$J$43,'Budget vs acutual'!$J$44,'Budget vs acutual'!$F$45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acutual'!$H$45,'Budget vs acutual'!$J$45,'Budget vs acutual'!$J$47,'Budget vs acutual'!$J$48,'Budget vs acutual'!$J$49,'Budget vs acutual'!$J$50,'Budget vs acutual'!$J$51,'Budget vs acutual'!$J$52,'Budget vs acutual'!$J$53,'Budget vs acutual'!$J$54,'Budget vs acutual'!$J$55,'Budget vs acutual'!$J$56,'Budget vs acutual'!$J$57,'Budget vs acutual'!$J$58,'Budget vs acutual'!$J$59,'Budget vs acutual'!$J$60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Sheet'!$F$69,'Balance Sheet'!$H$69,'Balance Sheet'!$J$69,'Balance Sheet'!$F$70,'Balance Sheet'!$H$70,'Balance Sheet'!$J$70,'Balance Sheet'!$J$72</definedName>
    <definedName name="QB_FORMULA_4" localSheetId="2" hidden="1">'Budget vs acutual'!$J$61,'Budget vs acutual'!$J$62,'Budget vs acutual'!$J$63,'Budget vs acutual'!$F$64,'Budget vs acutual'!$H$64,'Budget vs acutual'!$J$64,'Budget vs acutual'!$J$66,'Budget vs acutual'!$J$67,'Budget vs acutual'!$J$68,'Budget vs acutual'!$J$69,'Budget vs acutual'!$J$70,'Budget vs acutual'!$J$71,'Budget vs acutual'!$J$72,'Budget vs acutual'!$J$73,'Budget vs acutual'!$J$74,'Budget vs acutual'!$J$75</definedName>
    <definedName name="QB_FORMULA_5" localSheetId="1" hidden="1">'Balance Sheet'!$J$73,'Balance Sheet'!$F$74,'Balance Sheet'!$H$74,'Balance Sheet'!$J$74,'Balance Sheet'!$F$75,'Balance Sheet'!$H$75,'Balance Sheet'!$J$75</definedName>
    <definedName name="QB_FORMULA_5" localSheetId="2" hidden="1">'Budget vs acutual'!$F$76,'Budget vs acutual'!$H$76,'Budget vs acutual'!$J$76,'Budget vs acutual'!$J$78,'Budget vs acutual'!$J$79,'Budget vs acutual'!$J$80,'Budget vs acutual'!$J$81,'Budget vs acutual'!$F$82,'Budget vs acutual'!$H$82,'Budget vs acutual'!$J$82,'Budget vs acutual'!$J$84,'Budget vs acutual'!$J$85,'Budget vs acutual'!$J$86,'Budget vs acutual'!$J$87,'Budget vs acutual'!$J$88,'Budget vs acutual'!$J$89</definedName>
    <definedName name="QB_FORMULA_6" localSheetId="2" hidden="1">'Budget vs acutual'!$J$90,'Budget vs acutual'!$J$91,'Budget vs acutual'!$J$92,'Budget vs acutual'!$J$93,'Budget vs acutual'!$J$94,'Budget vs acutual'!$J$95,'Budget vs acutual'!$J$96,'Budget vs acutual'!$J$97,'Budget vs acutual'!$F$98,'Budget vs acutual'!$H$98,'Budget vs acutual'!$J$98,'Budget vs acutual'!$F$99,'Budget vs acutual'!$H$99,'Budget vs acutual'!$J$99,'Budget vs acutual'!$F$100,'Budget vs acutual'!$H$100</definedName>
    <definedName name="QB_FORMULA_7" localSheetId="2" hidden="1">'Budget vs acutual'!$J$100</definedName>
    <definedName name="QB_ROW_1" localSheetId="1" hidden="1">'Balance Sheet'!$A$3</definedName>
    <definedName name="QB_ROW_10031" localSheetId="1" hidden="1">'Balance Sheet'!$D$42</definedName>
    <definedName name="QB_ROW_1011" localSheetId="1" hidden="1">'Balance Sheet'!$B$4</definedName>
    <definedName name="QB_ROW_10331" localSheetId="1" hidden="1">'Balance Sheet'!$D$44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18240" localSheetId="2" hidden="1">'Budget vs acutual'!$E$13</definedName>
    <definedName name="QB_ROW_12031" localSheetId="1" hidden="1">'Balance Sheet'!$D$45</definedName>
    <definedName name="QB_ROW_122240" localSheetId="2" hidden="1">'Budget vs acutual'!$E$22</definedName>
    <definedName name="QB_ROW_12331" localSheetId="1" hidden="1">'Balance Sheet'!$D$54</definedName>
    <definedName name="QB_ROW_125240" localSheetId="2" hidden="1">'Budget vs acutual'!$E$23</definedName>
    <definedName name="QB_ROW_128230" localSheetId="5" hidden="1">Cashflow!#REF!</definedName>
    <definedName name="QB_ROW_129240" localSheetId="2" hidden="1">'Budget vs acutual'!$E$24</definedName>
    <definedName name="QB_ROW_13021" localSheetId="1" hidden="1">'Balance Sheet'!$C$56</definedName>
    <definedName name="QB_ROW_130240" localSheetId="2" hidden="1">'Budget vs acutual'!$E$25</definedName>
    <definedName name="QB_ROW_1311" localSheetId="1" hidden="1">'Balance Sheet'!$B$21</definedName>
    <definedName name="QB_ROW_132240" localSheetId="2" hidden="1">'Budget vs acutual'!$E$28</definedName>
    <definedName name="QB_ROW_13321" localSheetId="1" hidden="1">'Balance Sheet'!$C$69</definedName>
    <definedName name="QB_ROW_133240" localSheetId="2" hidden="1">'Budget vs acutual'!$E$29</definedName>
    <definedName name="QB_ROW_138240" localSheetId="2" hidden="1">'Budget vs acutual'!$E$31</definedName>
    <definedName name="QB_ROW_14011" localSheetId="1" hidden="1">'Balance Sheet'!$B$71</definedName>
    <definedName name="QB_ROW_142030" localSheetId="2" hidden="1">'Budget vs acutual'!$D$27</definedName>
    <definedName name="QB_ROW_142330" localSheetId="2" hidden="1">'Budget vs acutual'!$D$36</definedName>
    <definedName name="QB_ROW_142330" localSheetId="3" hidden="1">'Monthly comparison'!$D$12</definedName>
    <definedName name="QB_ROW_142330" localSheetId="4" hidden="1">'YTD Comparison'!$D$12</definedName>
    <definedName name="QB_ROW_143030" localSheetId="2" hidden="1">'Budget vs acutual'!$D$21</definedName>
    <definedName name="QB_ROW_14311" localSheetId="1" hidden="1">'Balance Sheet'!$B$74</definedName>
    <definedName name="QB_ROW_143330" localSheetId="2" hidden="1">'Budget vs acutual'!$D$26</definedName>
    <definedName name="QB_ROW_143330" localSheetId="3" hidden="1">'Monthly comparison'!$D$11</definedName>
    <definedName name="QB_ROW_143330" localSheetId="4" hidden="1">'YTD Comparison'!$D$11</definedName>
    <definedName name="QB_ROW_144240" localSheetId="2" hidden="1">'Budget vs acutual'!$E$32</definedName>
    <definedName name="QB_ROW_145240" localSheetId="2" hidden="1">'Budget vs acutual'!$E$51</definedName>
    <definedName name="QB_ROW_149230" localSheetId="5" hidden="1">Cashflow!#REF!</definedName>
    <definedName name="QB_ROW_150240" localSheetId="2" hidden="1">'Budget vs acutual'!$E$52</definedName>
    <definedName name="QB_ROW_153240" localSheetId="2" hidden="1">'Budget vs acutual'!$E$57</definedName>
    <definedName name="QB_ROW_154240" localSheetId="2" hidden="1">'Budget vs acutual'!$E$59</definedName>
    <definedName name="QB_ROW_156030" localSheetId="2" hidden="1">'Budget vs acutual'!$D$83</definedName>
    <definedName name="QB_ROW_156330" localSheetId="2" hidden="1">'Budget vs acutual'!$D$98</definedName>
    <definedName name="QB_ROW_156330" localSheetId="3" hidden="1">'Monthly comparison'!$D$17</definedName>
    <definedName name="QB_ROW_156330" localSheetId="4" hidden="1">'YTD Comparison'!$D$17</definedName>
    <definedName name="QB_ROW_157240" localSheetId="2" hidden="1">'Budget vs acutual'!$E$33</definedName>
    <definedName name="QB_ROW_159240" localSheetId="2" hidden="1">'Budget vs acutual'!$E$35</definedName>
    <definedName name="QB_ROW_163030" localSheetId="2" hidden="1">'Budget vs acutual'!$D$65</definedName>
    <definedName name="QB_ROW_163330" localSheetId="2" hidden="1">'Budget vs acutual'!$D$76</definedName>
    <definedName name="QB_ROW_163330" localSheetId="3" hidden="1">'Monthly comparison'!$D$15</definedName>
    <definedName name="QB_ROW_163330" localSheetId="4" hidden="1">'YTD Comparison'!$D$15</definedName>
    <definedName name="QB_ROW_164240" localSheetId="2" hidden="1">'Budget vs acutual'!$E$66</definedName>
    <definedName name="QB_ROW_165240" localSheetId="2" hidden="1">'Budget vs acutual'!$E$69</definedName>
    <definedName name="QB_ROW_166240" localSheetId="2" hidden="1">'Budget vs acutual'!$E$71</definedName>
    <definedName name="QB_ROW_169240" localSheetId="2" hidden="1">'Budget vs acutual'!$E$72</definedName>
    <definedName name="QB_ROW_170240" localSheetId="2" hidden="1">'Budget vs acutual'!$E$73</definedName>
    <definedName name="QB_ROW_17221" localSheetId="1" hidden="1">'Balance Sheet'!$C$73</definedName>
    <definedName name="QB_ROW_17231" localSheetId="5" hidden="1">Cashflow!$D$3</definedName>
    <definedName name="QB_ROW_176240" localSheetId="2" hidden="1">'Budget vs acutual'!$E$54</definedName>
    <definedName name="QB_ROW_177240" localSheetId="2" hidden="1">'Budget vs acutual'!$E$48</definedName>
    <definedName name="QB_ROW_178240" localSheetId="2" hidden="1">'Budget vs acutual'!$E$49</definedName>
    <definedName name="QB_ROW_179230" localSheetId="1" hidden="1">'Balance Sheet'!$D$19</definedName>
    <definedName name="QB_ROW_179240" localSheetId="5" hidden="1">Cashflow!$E$10</definedName>
    <definedName name="QB_ROW_182240" localSheetId="2" hidden="1">'Budget vs acutual'!$E$34</definedName>
    <definedName name="QB_ROW_18301" localSheetId="2" hidden="1">'Budget vs acutual'!$A$100</definedName>
    <definedName name="QB_ROW_18301" localSheetId="3" hidden="1">'Monthly comparison'!$A$19</definedName>
    <definedName name="QB_ROW_18301" localSheetId="4" hidden="1">'YTD Comparison'!$A$19</definedName>
    <definedName name="QB_ROW_184240" localSheetId="2" hidden="1">'Budget vs acutual'!$E$80</definedName>
    <definedName name="QB_ROW_185240" localSheetId="5" hidden="1">Cashflow!#REF!</definedName>
    <definedName name="QB_ROW_186240" localSheetId="2" hidden="1">'Budget vs acutual'!$E$97</definedName>
    <definedName name="QB_ROW_189240" localSheetId="2" hidden="1">'Budget vs acutual'!$E$94</definedName>
    <definedName name="QB_ROW_190330" localSheetId="2" hidden="1">'Budget vs acutual'!$D$17</definedName>
    <definedName name="QB_ROW_190330" localSheetId="3" hidden="1">'Monthly comparison'!$D$7</definedName>
    <definedName name="QB_ROW_190330" localSheetId="4" hidden="1">'YTD Comparison'!$D$7</definedName>
    <definedName name="QB_ROW_192230" localSheetId="2" hidden="1">'Budget vs acutual'!$D$4</definedName>
    <definedName name="QB_ROW_192230" localSheetId="3" hidden="1">'Monthly comparison'!$D$4</definedName>
    <definedName name="QB_ROW_192230" localSheetId="4" hidden="1">'YTD Comparison'!$D$4</definedName>
    <definedName name="QB_ROW_193030" localSheetId="2" hidden="1">'Budget vs acutual'!$D$77</definedName>
    <definedName name="QB_ROW_193330" localSheetId="2" hidden="1">'Budget vs acutual'!$D$82</definedName>
    <definedName name="QB_ROW_193330" localSheetId="3" hidden="1">'Monthly comparison'!$D$16</definedName>
    <definedName name="QB_ROW_193330" localSheetId="4" hidden="1">'YTD Comparison'!$D$16</definedName>
    <definedName name="QB_ROW_194240" localSheetId="2" hidden="1">'Budget vs acutual'!$E$85</definedName>
    <definedName name="QB_ROW_195240" localSheetId="2" hidden="1">'Budget vs acutual'!$E$90</definedName>
    <definedName name="QB_ROW_196340" localSheetId="2" hidden="1">'Budget vs acutual'!$E$63</definedName>
    <definedName name="QB_ROW_197030" localSheetId="2" hidden="1">'Budget vs acutual'!$D$46</definedName>
    <definedName name="QB_ROW_197330" localSheetId="2" hidden="1">'Budget vs acutual'!$D$64</definedName>
    <definedName name="QB_ROW_197330" localSheetId="3" hidden="1">'Monthly comparison'!$D$14</definedName>
    <definedName name="QB_ROW_197330" localSheetId="4" hidden="1">'YTD Comparison'!$D$14</definedName>
    <definedName name="QB_ROW_20022" localSheetId="2" hidden="1">'Budget vs acutual'!$C$3</definedName>
    <definedName name="QB_ROW_20022" localSheetId="3" hidden="1">'Monthly comparison'!$C$3</definedName>
    <definedName name="QB_ROW_20022" localSheetId="4" hidden="1">'YTD Comparison'!$C$3</definedName>
    <definedName name="QB_ROW_200230" localSheetId="1" hidden="1">'Balance Sheet'!$D$66</definedName>
    <definedName name="QB_ROW_200230" localSheetId="5" hidden="1">Cashflow!$D$26</definedName>
    <definedName name="QB_ROW_201240" localSheetId="2" hidden="1">'Budget vs acutual'!$E$95</definedName>
    <definedName name="QB_ROW_2021" localSheetId="1" hidden="1">'Balance Sheet'!$C$5</definedName>
    <definedName name="QB_ROW_202240" localSheetId="2" hidden="1">'Budget vs acutual'!$E$86</definedName>
    <definedName name="QB_ROW_20322" localSheetId="2" hidden="1">'Budget vs acutual'!$C$18</definedName>
    <definedName name="QB_ROW_20322" localSheetId="3" hidden="1">'Monthly comparison'!$C$8</definedName>
    <definedName name="QB_ROW_20322" localSheetId="4" hidden="1">'YTD Comparison'!$C$8</definedName>
    <definedName name="QB_ROW_205230" localSheetId="5" hidden="1">Cashflow!#REF!</definedName>
    <definedName name="QB_ROW_208240" localSheetId="2" hidden="1">'Budget vs acutual'!$E$62</definedName>
    <definedName name="QB_ROW_209240" localSheetId="2" hidden="1">'Budget vs acutual'!$E$96</definedName>
    <definedName name="QB_ROW_21022" localSheetId="2" hidden="1">'Budget vs acutual'!$C$20</definedName>
    <definedName name="QB_ROW_21022" localSheetId="3" hidden="1">'Monthly comparison'!$C$10</definedName>
    <definedName name="QB_ROW_21022" localSheetId="4" hidden="1">'YTD Comparison'!$C$10</definedName>
    <definedName name="QB_ROW_211240" localSheetId="2" hidden="1">'Budget vs acutual'!$E$93</definedName>
    <definedName name="QB_ROW_212030" localSheetId="2" hidden="1">'Budget vs acutual'!$D$5</definedName>
    <definedName name="QB_ROW_212330" localSheetId="2" hidden="1">'Budget vs acutual'!$D$11</definedName>
    <definedName name="QB_ROW_212330" localSheetId="3" hidden="1">'Monthly comparison'!$D$5</definedName>
    <definedName name="QB_ROW_212330" localSheetId="4" hidden="1">'YTD Comparison'!$D$5</definedName>
    <definedName name="QB_ROW_21322" localSheetId="2" hidden="1">'Budget vs acutual'!$C$99</definedName>
    <definedName name="QB_ROW_21322" localSheetId="3" hidden="1">'Monthly comparison'!$C$18</definedName>
    <definedName name="QB_ROW_21322" localSheetId="4" hidden="1">'YTD Comparison'!$C$18</definedName>
    <definedName name="QB_ROW_213240" localSheetId="2" hidden="1">'Budget vs acutual'!$E$61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acutual'!$E$78</definedName>
    <definedName name="QB_ROW_237240" localSheetId="2" hidden="1">'Budget vs acutual'!$E$79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Sheet'!$A$38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acutual'!$E$87</definedName>
    <definedName name="QB_ROW_323240" localSheetId="2" hidden="1">'Budget vs acutual'!$E$30</definedName>
    <definedName name="QB_ROW_326240" localSheetId="1" hidden="1">'Balance Sheet'!$E$51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0230" localSheetId="5" hidden="1">Cashflow!$D$17</definedName>
    <definedName name="QB_ROW_3321" localSheetId="1" hidden="1">'Balance Sheet'!$C$10</definedName>
    <definedName name="QB_ROW_33220" localSheetId="1" hidden="1">'Balance Sheet'!$C$72</definedName>
    <definedName name="QB_ROW_3340" localSheetId="2" hidden="1">'Budget vs acutual'!$E$14</definedName>
    <definedName name="QB_ROW_334240" localSheetId="2" hidden="1">'Budget vs acutual'!$E$60</definedName>
    <definedName name="QB_ROW_335240" localSheetId="2" hidden="1">'Budget vs acutual'!$E$91</definedName>
    <definedName name="QB_ROW_341240" localSheetId="2" hidden="1">'Budget vs acutual'!$E$47</definedName>
    <definedName name="QB_ROW_34240" localSheetId="2" hidden="1">'Budget vs acutual'!$E$88</definedName>
    <definedName name="QB_ROW_35240" localSheetId="2" hidden="1">'Budget vs acutual'!$E$81</definedName>
    <definedName name="QB_ROW_360240" localSheetId="2" hidden="1">'Budget vs acutual'!$E$92</definedName>
    <definedName name="QB_ROW_364240" localSheetId="2" hidden="1">'Budget vs acutual'!$E$55</definedName>
    <definedName name="QB_ROW_380030" localSheetId="2" hidden="1">'Budget vs acutual'!$D$12</definedName>
    <definedName name="QB_ROW_380240" localSheetId="2" hidden="1">'Budget vs acutual'!$E$15</definedName>
    <definedName name="QB_ROW_380330" localSheetId="2" hidden="1">'Budget vs acutual'!$D$16</definedName>
    <definedName name="QB_ROW_380330" localSheetId="3" hidden="1">'Monthly comparison'!$D$6</definedName>
    <definedName name="QB_ROW_380330" localSheetId="4" hidden="1">'YTD Comparison'!$D$6</definedName>
    <definedName name="QB_ROW_394230" localSheetId="1" hidden="1">'Balance Sheet'!$D$65</definedName>
    <definedName name="QB_ROW_395240" localSheetId="1" hidden="1">'Balance Sheet'!$E$48</definedName>
    <definedName name="QB_ROW_398230" localSheetId="1" hidden="1">'Balance Sheet'!$D$17</definedName>
    <definedName name="QB_ROW_398240" localSheetId="5" hidden="1">Cashflow!$E$9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Sheet'!$C$36</definedName>
    <definedName name="QB_ROW_409240" localSheetId="2" hidden="1">'Budget vs acutual'!$E$74</definedName>
    <definedName name="QB_ROW_4321" localSheetId="1" hidden="1">'Balance Sheet'!$C$20</definedName>
    <definedName name="QB_ROW_454240" localSheetId="2" hidden="1">'Budget vs acutual'!$E$7</definedName>
    <definedName name="QB_ROW_455240" localSheetId="2" hidden="1">'Budget vs acutual'!$E$8</definedName>
    <definedName name="QB_ROW_456240" localSheetId="2" hidden="1">'Budget vs acutual'!$E$9</definedName>
    <definedName name="QB_ROW_463230" localSheetId="5" hidden="1">Cashflow!#REF!</definedName>
    <definedName name="QB_ROW_472240" localSheetId="2" hidden="1">'Budget vs acutual'!$E$68</definedName>
    <definedName name="QB_ROW_479240" localSheetId="1" hidden="1">'Balance Sheet'!$E$50</definedName>
    <definedName name="QB_ROW_489230" localSheetId="1" hidden="1">'Balance Sheet'!$D$59</definedName>
    <definedName name="QB_ROW_497230" localSheetId="5" hidden="1">Cashflow!#REF!</definedName>
    <definedName name="QB_ROW_498240" localSheetId="2" hidden="1">'Budget vs acutual'!$E$53</definedName>
    <definedName name="QB_ROW_501021" localSheetId="5" hidden="1">Cashflow!$C$2</definedName>
    <definedName name="QB_ROW_5011" localSheetId="1" hidden="1">'Balance Sheet'!$B$22</definedName>
    <definedName name="QB_ROW_501321" localSheetId="5" hidden="1">Cashflow!$C$15</definedName>
    <definedName name="QB_ROW_502021" localSheetId="5" hidden="1">Cashflow!$C$16</definedName>
    <definedName name="QB_ROW_502321" localSheetId="5" hidden="1">Cashflow!$C$19</definedName>
    <definedName name="QB_ROW_503021" localSheetId="5" hidden="1">Cashflow!$C$20</definedName>
    <definedName name="QB_ROW_503321" localSheetId="5" hidden="1">Cashflow!$C$28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Cashflow!$A$31</definedName>
    <definedName name="QB_ROW_512311" localSheetId="5" hidden="1">Cashflow!$B$29</definedName>
    <definedName name="QB_ROW_513211" localSheetId="5" hidden="1">Cashflow!$B$30</definedName>
    <definedName name="QB_ROW_5240" localSheetId="2" hidden="1">'Budget vs acutual'!$E$10</definedName>
    <definedName name="QB_ROW_5311" localSheetId="1" hidden="1">'Balance Sheet'!$B$32</definedName>
    <definedName name="QB_ROW_531240" localSheetId="2" hidden="1">'Budget vs acutual'!$E$67</definedName>
    <definedName name="QB_ROW_536230" localSheetId="1" hidden="1">'Balance Sheet'!$D$68</definedName>
    <definedName name="QB_ROW_540240" localSheetId="1" hidden="1">'Balance Sheet'!$E$46</definedName>
    <definedName name="QB_ROW_540240" localSheetId="5" hidden="1">Cashflow!$E$12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acutual'!$E$50</definedName>
    <definedName name="QB_ROW_598240" localSheetId="1" hidden="1">'Balance Sheet'!$E$49</definedName>
    <definedName name="QB_ROW_6011" localSheetId="1" hidden="1">'Balance Sheet'!$B$33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Sheet'!$B$37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Sheet'!$E$47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7001" localSheetId="1" hidden="1">'Balance Sheet'!$A$39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Sheet'!$D$64</definedName>
    <definedName name="QB_ROW_727230" localSheetId="5" hidden="1">Cashflow!$D$24</definedName>
    <definedName name="QB_ROW_729230" localSheetId="5" hidden="1">Cashflow!#REF!</definedName>
    <definedName name="QB_ROW_7301" localSheetId="1" hidden="1">'Balance Sheet'!$A$75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Sheet'!$E$52</definedName>
    <definedName name="QB_ROW_748230" localSheetId="1" hidden="1">'Balance Sheet'!$D$60</definedName>
    <definedName name="QB_ROW_753230" localSheetId="5" hidden="1">Cashflow!#REF!</definedName>
    <definedName name="QB_ROW_757220" localSheetId="1" hidden="1">'Balance Sheet'!$C$25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7230" localSheetId="5" hidden="1">Cashflow!#REF!</definedName>
    <definedName name="QB_ROW_769240" localSheetId="2" hidden="1">'Budget vs acutual'!$E$58</definedName>
    <definedName name="QB_ROW_777230" localSheetId="5" hidden="1">Cashflow!#REF!</definedName>
    <definedName name="QB_ROW_778240" localSheetId="2" hidden="1">'Budget vs acutual'!$E$70</definedName>
    <definedName name="QB_ROW_779240" localSheetId="2" hidden="1">'Budget vs acutual'!$E$84</definedName>
    <definedName name="QB_ROW_781230" localSheetId="5" hidden="1">Cashflow!#REF!</definedName>
    <definedName name="QB_ROW_78220" localSheetId="1" hidden="1">'Balance Sheet'!$C$27</definedName>
    <definedName name="QB_ROW_788230" localSheetId="1" hidden="1">'Balance Sheet'!$D$63</definedName>
    <definedName name="QB_ROW_788230" localSheetId="5" hidden="1">Cashflow!$D$23</definedName>
    <definedName name="QB_ROW_790230" localSheetId="5" hidden="1">Cashflow!#REF!</definedName>
    <definedName name="QB_ROW_79220" localSheetId="1" hidden="1">'Balance Sheet'!$C$31</definedName>
    <definedName name="QB_ROW_794230" localSheetId="5" hidden="1">Cashflow!#REF!</definedName>
    <definedName name="QB_ROW_798230" localSheetId="5" hidden="1">Cashflow!#REF!</definedName>
    <definedName name="QB_ROW_8011" localSheetId="1" hidden="1">'Balance Sheet'!$B$40</definedName>
    <definedName name="QB_ROW_801240" localSheetId="1" hidden="1">'Balance Sheet'!$E$53</definedName>
    <definedName name="QB_ROW_801240" localSheetId="5" hidden="1">Cashflow!$D$25</definedName>
    <definedName name="QB_ROW_80220" localSheetId="1" hidden="1">'Balance Sheet'!$C$28</definedName>
    <definedName name="QB_ROW_802230" localSheetId="1" hidden="1">'Balance Sheet'!$D$57</definedName>
    <definedName name="QB_ROW_802230" localSheetId="5" hidden="1">Cashflow!$D$21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acutual'!$E$42</definedName>
    <definedName name="QB_ROW_811230" localSheetId="1" hidden="1">'Balance Sheet'!$D$67</definedName>
    <definedName name="QB_ROW_811230" localSheetId="5" hidden="1">Cashflow!$D$27</definedName>
    <definedName name="QB_ROW_813240" localSheetId="2" hidden="1">'Budget vs acutual'!$E$56</definedName>
    <definedName name="QB_ROW_822230" localSheetId="5" hidden="1">Cashflow!#REF!</definedName>
    <definedName name="QB_ROW_823230" localSheetId="5" hidden="1">Cashflow!#REF!</definedName>
    <definedName name="QB_ROW_825030" localSheetId="2" hidden="1">'Budget vs acutual'!$D$37</definedName>
    <definedName name="QB_ROW_825330" localSheetId="2" hidden="1">'Budget vs acutual'!$D$45</definedName>
    <definedName name="QB_ROW_825330" localSheetId="3" hidden="1">'Monthly comparison'!$D$13</definedName>
    <definedName name="QB_ROW_825330" localSheetId="4" hidden="1">'YTD Comparison'!$D$13</definedName>
    <definedName name="QB_ROW_826240" localSheetId="2" hidden="1">'Budget vs acutual'!$E$38</definedName>
    <definedName name="QB_ROW_827240" localSheetId="2" hidden="1">'Budget vs acutual'!$E$39</definedName>
    <definedName name="QB_ROW_828240" localSheetId="2" hidden="1">'Budget vs acutual'!$E$41</definedName>
    <definedName name="QB_ROW_829240" localSheetId="2" hidden="1">'Budget vs acutual'!$E$43</definedName>
    <definedName name="QB_ROW_830240" localSheetId="2" hidden="1">'Budget vs acutual'!$E$44</definedName>
    <definedName name="QB_ROW_8311" localSheetId="1" hidden="1">'Balance Sheet'!$B$70</definedName>
    <definedName name="QB_ROW_83220" localSheetId="1" hidden="1">'Balance Sheet'!$C$29</definedName>
    <definedName name="QB_ROW_835230" localSheetId="1" hidden="1">'Balance Sheet'!$D$61</definedName>
    <definedName name="QB_ROW_84230" localSheetId="1" hidden="1">'Balance Sheet'!$D$14</definedName>
    <definedName name="QB_ROW_846240" localSheetId="5" hidden="1">Cashflow!#REF!</definedName>
    <definedName name="QB_ROW_847240" localSheetId="2" hidden="1">'Budget vs acutual'!$E$89</definedName>
    <definedName name="QB_ROW_849230" localSheetId="5" hidden="1">Cashflow!#REF!</definedName>
    <definedName name="QB_ROW_851240" localSheetId="2" hidden="1">'Budget vs acutual'!$E$75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acutual'!$E$40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Sheet'!$D$58</definedName>
    <definedName name="QB_ROW_859230" localSheetId="5" hidden="1">Cashflow!$D$22</definedName>
    <definedName name="QB_ROW_860230" localSheetId="5" hidden="1">Cashflow!#REF!</definedName>
    <definedName name="QB_ROW_861230" localSheetId="5" hidden="1">Cashflow!#REF!</definedName>
    <definedName name="QB_ROW_86230" localSheetId="5" hidden="1">Cashflow!#REF!</definedName>
    <definedName name="QB_ROW_86311" localSheetId="2" hidden="1">'Budget vs acutual'!$B$19</definedName>
    <definedName name="QB_ROW_86311" localSheetId="3" hidden="1">'Monthly comparison'!$B$9</definedName>
    <definedName name="QB_ROW_86311" localSheetId="4" hidden="1">'YTD Comparison'!$B$9</definedName>
    <definedName name="QB_ROW_86320" localSheetId="1" hidden="1">'Balance Sheet'!$C$34</definedName>
    <definedName name="QB_ROW_863230" localSheetId="5" hidden="1">Cashflow!#REF!</definedName>
    <definedName name="QB_ROW_864230" localSheetId="1" hidden="1">'Balance Sheet'!$D$62</definedName>
    <definedName name="QB_ROW_865230" localSheetId="5" hidden="1">Cashflow!#REF!</definedName>
    <definedName name="QB_ROW_866230" localSheetId="5" hidden="1">Cashflow!$D$18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Sheet'!$E$43</definedName>
    <definedName name="QB_ROW_89240" localSheetId="5" hidden="1">Cashflow!$E$11</definedName>
    <definedName name="QB_ROW_9021" localSheetId="1" hidden="1">'Balance Sheet'!$C$41</definedName>
    <definedName name="QB_ROW_91240" localSheetId="5" hidden="1">Cashflow!$E$13</definedName>
    <definedName name="QB_ROW_9321" localSheetId="1" hidden="1">'Balance Sheet'!$C$55</definedName>
    <definedName name="QB_ROW_93240" localSheetId="5" hidden="1">Cashflow!#REF!</definedName>
    <definedName name="QB_ROW_99240" localSheetId="2" hidden="1">'Budget vs acutual'!$E$6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20220331</definedName>
    <definedName name="QBENDDATE" localSheetId="2">20220331</definedName>
    <definedName name="QBENDDATE" localSheetId="5">20220331</definedName>
    <definedName name="QBENDDATE" localSheetId="3">20220331</definedName>
    <definedName name="QBENDDATE" localSheetId="4">20220331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5924</definedName>
    <definedName name="QBMETADATASIZE" localSheetId="2">5924</definedName>
    <definedName name="QBMETADATASIZE" localSheetId="5">5924</definedName>
    <definedName name="QBMETADATASIZE" localSheetId="3">5924</definedName>
    <definedName name="QBMETADATASIZE" localSheetId="4">5924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20220301</definedName>
    <definedName name="QBSTARTDATE" localSheetId="2">20220301</definedName>
    <definedName name="QBSTARTDATE" localSheetId="5">20220301</definedName>
    <definedName name="QBSTARTDATE" localSheetId="3">20220301</definedName>
    <definedName name="QBSTARTDATE" localSheetId="4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1" l="1"/>
  <c r="G29" i="11"/>
  <c r="G25" i="11"/>
  <c r="G14" i="11"/>
  <c r="D45" i="11"/>
  <c r="G45" i="11" s="1"/>
  <c r="I22" i="7"/>
  <c r="F45" i="11"/>
  <c r="F44" i="11"/>
  <c r="F43" i="11"/>
  <c r="F42" i="11"/>
  <c r="G42" i="11" s="1"/>
  <c r="F41" i="11"/>
  <c r="F40" i="11"/>
  <c r="D44" i="11"/>
  <c r="G44" i="11" s="1"/>
  <c r="D43" i="11"/>
  <c r="G43" i="11" s="1"/>
  <c r="D40" i="11"/>
  <c r="G40" i="11" s="1"/>
  <c r="F30" i="11"/>
  <c r="F29" i="11"/>
  <c r="F28" i="11"/>
  <c r="F27" i="11"/>
  <c r="F26" i="11"/>
  <c r="F25" i="11"/>
  <c r="F15" i="11"/>
  <c r="F14" i="11"/>
  <c r="F13" i="11"/>
  <c r="F12" i="11"/>
  <c r="F11" i="11"/>
  <c r="F10" i="11"/>
  <c r="D15" i="11"/>
  <c r="D30" i="11" s="1"/>
  <c r="D14" i="11"/>
  <c r="D29" i="11" s="1"/>
  <c r="D13" i="11"/>
  <c r="D28" i="11" s="1"/>
  <c r="G28" i="11" s="1"/>
  <c r="D10" i="11"/>
  <c r="D25" i="11" s="1"/>
  <c r="G5" i="11"/>
  <c r="I21" i="7"/>
  <c r="E21" i="7"/>
  <c r="G21" i="7"/>
  <c r="I22" i="5"/>
  <c r="I21" i="5"/>
  <c r="G21" i="5"/>
  <c r="E21" i="5"/>
  <c r="J103" i="1"/>
  <c r="J102" i="1"/>
  <c r="H102" i="1"/>
  <c r="F102" i="1"/>
  <c r="F28" i="9"/>
  <c r="F19" i="9"/>
  <c r="F15" i="9"/>
  <c r="G19" i="7"/>
  <c r="E19" i="7"/>
  <c r="D42" i="11" s="1"/>
  <c r="G18" i="7"/>
  <c r="E18" i="7"/>
  <c r="I18" i="7" s="1"/>
  <c r="I17" i="7"/>
  <c r="I16" i="7"/>
  <c r="I15" i="7"/>
  <c r="I14" i="7"/>
  <c r="I13" i="7"/>
  <c r="I12" i="7"/>
  <c r="I11" i="7"/>
  <c r="I9" i="7"/>
  <c r="G9" i="7"/>
  <c r="E9" i="7"/>
  <c r="I8" i="7"/>
  <c r="G8" i="7"/>
  <c r="E8" i="7"/>
  <c r="I7" i="7"/>
  <c r="I6" i="7"/>
  <c r="I5" i="7"/>
  <c r="I4" i="7"/>
  <c r="G19" i="5"/>
  <c r="E19" i="5"/>
  <c r="I19" i="5" s="1"/>
  <c r="G18" i="5"/>
  <c r="E18" i="5"/>
  <c r="I18" i="5" s="1"/>
  <c r="I17" i="5"/>
  <c r="I16" i="5"/>
  <c r="I15" i="5"/>
  <c r="I14" i="5"/>
  <c r="I13" i="5"/>
  <c r="I12" i="5"/>
  <c r="I11" i="5"/>
  <c r="I9" i="5"/>
  <c r="G9" i="5"/>
  <c r="E9" i="5"/>
  <c r="I8" i="5"/>
  <c r="G8" i="5"/>
  <c r="E8" i="5"/>
  <c r="I7" i="5"/>
  <c r="I6" i="5"/>
  <c r="I5" i="5"/>
  <c r="I4" i="5"/>
  <c r="H75" i="3"/>
  <c r="J74" i="3"/>
  <c r="H74" i="3"/>
  <c r="F74" i="3"/>
  <c r="F75" i="3" s="1"/>
  <c r="J75" i="3" s="1"/>
  <c r="J73" i="3"/>
  <c r="J72" i="3"/>
  <c r="J70" i="3"/>
  <c r="H70" i="3"/>
  <c r="F70" i="3"/>
  <c r="J69" i="3"/>
  <c r="H69" i="3"/>
  <c r="F69" i="3"/>
  <c r="J68" i="3"/>
  <c r="J67" i="3"/>
  <c r="J66" i="3"/>
  <c r="J65" i="3"/>
  <c r="J64" i="3"/>
  <c r="J63" i="3"/>
  <c r="J62" i="3"/>
  <c r="J61" i="3"/>
  <c r="J60" i="3"/>
  <c r="J59" i="3"/>
  <c r="J58" i="3"/>
  <c r="J57" i="3"/>
  <c r="J55" i="3"/>
  <c r="H55" i="3"/>
  <c r="F55" i="3"/>
  <c r="J54" i="3"/>
  <c r="H54" i="3"/>
  <c r="F54" i="3"/>
  <c r="J53" i="3"/>
  <c r="J52" i="3"/>
  <c r="J51" i="3"/>
  <c r="J50" i="3"/>
  <c r="J49" i="3"/>
  <c r="J48" i="3"/>
  <c r="J47" i="3"/>
  <c r="J46" i="3"/>
  <c r="J44" i="3"/>
  <c r="H44" i="3"/>
  <c r="F44" i="3"/>
  <c r="J43" i="3"/>
  <c r="H38" i="3"/>
  <c r="J37" i="3"/>
  <c r="H37" i="3"/>
  <c r="F37" i="3"/>
  <c r="J36" i="3"/>
  <c r="J35" i="3"/>
  <c r="J34" i="3"/>
  <c r="J32" i="3"/>
  <c r="H32" i="3"/>
  <c r="F32" i="3"/>
  <c r="J31" i="3"/>
  <c r="J30" i="3"/>
  <c r="J29" i="3"/>
  <c r="J28" i="3"/>
  <c r="J27" i="3"/>
  <c r="J26" i="3"/>
  <c r="J25" i="3"/>
  <c r="J24" i="3"/>
  <c r="J23" i="3"/>
  <c r="H21" i="3"/>
  <c r="F21" i="3"/>
  <c r="J21" i="3" s="1"/>
  <c r="J20" i="3"/>
  <c r="H20" i="3"/>
  <c r="F20" i="3"/>
  <c r="J19" i="3"/>
  <c r="J18" i="3"/>
  <c r="J17" i="3"/>
  <c r="J16" i="3"/>
  <c r="J15" i="3"/>
  <c r="J14" i="3"/>
  <c r="J13" i="3"/>
  <c r="J12" i="3"/>
  <c r="J10" i="3"/>
  <c r="H10" i="3"/>
  <c r="F10" i="3"/>
  <c r="J9" i="3"/>
  <c r="J7" i="3"/>
  <c r="H7" i="3"/>
  <c r="F7" i="3"/>
  <c r="J6" i="3"/>
  <c r="H100" i="1"/>
  <c r="H99" i="1"/>
  <c r="J98" i="1"/>
  <c r="H98" i="1"/>
  <c r="F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H82" i="1"/>
  <c r="F82" i="1"/>
  <c r="J81" i="1"/>
  <c r="J80" i="1"/>
  <c r="J79" i="1"/>
  <c r="J78" i="1"/>
  <c r="J76" i="1"/>
  <c r="H76" i="1"/>
  <c r="F76" i="1"/>
  <c r="J75" i="1"/>
  <c r="J74" i="1"/>
  <c r="J73" i="1"/>
  <c r="J72" i="1"/>
  <c r="J71" i="1"/>
  <c r="J70" i="1"/>
  <c r="J69" i="1"/>
  <c r="J68" i="1"/>
  <c r="J67" i="1"/>
  <c r="J66" i="1"/>
  <c r="J64" i="1"/>
  <c r="H64" i="1"/>
  <c r="F64" i="1"/>
  <c r="F99" i="1" s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H45" i="1"/>
  <c r="F45" i="1"/>
  <c r="J44" i="1"/>
  <c r="J43" i="1"/>
  <c r="J42" i="1"/>
  <c r="J41" i="1"/>
  <c r="J40" i="1"/>
  <c r="J39" i="1"/>
  <c r="J38" i="1"/>
  <c r="J36" i="1"/>
  <c r="H36" i="1"/>
  <c r="F36" i="1"/>
  <c r="J35" i="1"/>
  <c r="J34" i="1"/>
  <c r="J33" i="1"/>
  <c r="J32" i="1"/>
  <c r="J31" i="1"/>
  <c r="J30" i="1"/>
  <c r="J29" i="1"/>
  <c r="J28" i="1"/>
  <c r="J26" i="1"/>
  <c r="H26" i="1"/>
  <c r="F26" i="1"/>
  <c r="J25" i="1"/>
  <c r="J24" i="1"/>
  <c r="J23" i="1"/>
  <c r="J22" i="1"/>
  <c r="J19" i="1"/>
  <c r="H19" i="1"/>
  <c r="F19" i="1"/>
  <c r="J18" i="1"/>
  <c r="H18" i="1"/>
  <c r="F18" i="1"/>
  <c r="J17" i="1"/>
  <c r="J16" i="1"/>
  <c r="H16" i="1"/>
  <c r="F16" i="1"/>
  <c r="J15" i="1"/>
  <c r="J14" i="1"/>
  <c r="J13" i="1"/>
  <c r="J11" i="1"/>
  <c r="H11" i="1"/>
  <c r="F11" i="1"/>
  <c r="J10" i="1"/>
  <c r="J9" i="1"/>
  <c r="J8" i="1"/>
  <c r="J7" i="1"/>
  <c r="J6" i="1"/>
  <c r="J4" i="1"/>
  <c r="G13" i="11" l="1"/>
  <c r="G10" i="11"/>
  <c r="G15" i="11"/>
  <c r="I19" i="7"/>
  <c r="D41" i="11"/>
  <c r="G41" i="11" s="1"/>
  <c r="F38" i="3"/>
  <c r="J38" i="3" s="1"/>
  <c r="D11" i="11"/>
  <c r="F100" i="1"/>
  <c r="J99" i="1"/>
  <c r="F29" i="9"/>
  <c r="D26" i="11" l="1"/>
  <c r="G26" i="11" s="1"/>
  <c r="G11" i="11"/>
  <c r="F31" i="9"/>
  <c r="G6" i="11"/>
  <c r="J100" i="1"/>
  <c r="D12" i="11"/>
  <c r="D27" i="11" l="1"/>
  <c r="G27" i="11" s="1"/>
  <c r="G12" i="11"/>
</calcChain>
</file>

<file path=xl/sharedStrings.xml><?xml version="1.0" encoding="utf-8"?>
<sst xmlns="http://schemas.openxmlformats.org/spreadsheetml/2006/main" count="360" uniqueCount="242">
  <si>
    <t>Mar 22</t>
  </si>
  <si>
    <t>Budget</t>
  </si>
  <si>
    <t>$ Over Budget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</si>
  <si>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</si>
  <si>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</si>
  <si>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</si>
  <si>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</si>
  <si>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</si>
  <si>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</si>
  <si>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</si>
  <si>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</si>
  <si>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</si>
  <si>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</si>
  <si>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</si>
  <si>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</si>
  <si>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</si>
  <si>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</si>
  <si>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</si>
  <si>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</si>
  <si>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</si>
  <si>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</si>
  <si>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</si>
  <si>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</si>
  <si>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</si>
  <si>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</si>
  <si>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</si>
  <si>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</si>
  <si>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</si>
  <si>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</si>
  <si>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</si>
  <si>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</si>
  <si>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</si>
  <si>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</si>
  <si>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</si>
  <si>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</si>
  <si>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</si>
  <si>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</si>
  <si>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</si>
  <si>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</si>
  <si>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</si>
  <si>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</si>
  <si>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</si>
  <si>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</si>
  <si>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</si>
  <si>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</si>
  <si>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Total 5300 · Habitat Repairs</t>
  </si>
  <si>
    <t>5500 · General and Administrative</t>
  </si>
  <si>
    <t>5525 · Tithe Program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</si>
  <si>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</si>
  <si>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</si>
  <si>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</si>
  <si>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</si>
  <si>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</si>
  <si>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</si>
  <si>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</si>
  <si>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</si>
  <si>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</si>
  <si>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</si>
  <si>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</si>
  <si>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</si>
  <si>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</si>
  <si>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</si>
  <si>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</si>
  <si>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</si>
  <si>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</si>
  <si>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</si>
  <si>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</si>
  <si>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</si>
  <si>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</si>
  <si>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</si>
  <si>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</si>
  <si>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</si>
  <si>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</si>
  <si>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</si>
  <si>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</si>
  <si>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</si>
  <si>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</si>
  <si>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</si>
  <si>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</si>
  <si>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</si>
  <si>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</si>
  <si>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</si>
  <si>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</si>
  <si>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</si>
  <si>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</si>
  <si>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</si>
  <si>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</si>
  <si>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</si>
  <si>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</si>
  <si>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</si>
  <si>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</si>
  <si>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</si>
  <si>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</si>
  <si>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</si>
  <si>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</si>
  <si>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</si>
  <si>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</si>
  <si>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</si>
  <si>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</si>
  <si>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</si>
  <si>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Net Income</t>
  </si>
  <si>
    <t>Mar 31, 22</t>
  </si>
  <si>
    <t>Mar 31, 21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</si>
  <si>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</si>
  <si>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</si>
  <si>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</si>
  <si>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</si>
  <si>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</si>
  <si>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</si>
  <si>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</si>
  <si>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</si>
  <si>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</si>
  <si>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</si>
  <si>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</si>
  <si>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</si>
  <si>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</si>
  <si>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</si>
  <si>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</si>
  <si>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</si>
  <si>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</si>
  <si>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</si>
  <si>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</si>
  <si>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</si>
  <si>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</si>
  <si>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</si>
  <si>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</si>
  <si>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</si>
  <si>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</si>
  <si>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</si>
  <si>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</si>
  <si>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</si>
  <si>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</si>
  <si>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</si>
  <si>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</si>
  <si>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</si>
  <si>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</si>
  <si>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</si>
  <si>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</si>
  <si>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</si>
  <si>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</si>
  <si>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</si>
  <si>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</si>
  <si>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</si>
  <si>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</si>
  <si>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</si>
  <si>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</si>
  <si>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</si>
  <si>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</si>
  <si>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</si>
  <si>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</si>
  <si>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</si>
  <si>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</si>
  <si>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</si>
  <si>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</si>
  <si>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</si>
  <si>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</si>
  <si>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</si>
  <si>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</si>
  <si>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</si>
  <si>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</si>
  <si>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</si>
  <si>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2419 · City of Hickory-CBD loan</t>
  </si>
  <si>
    <t>2432 · Note Payable  Ally  (569.31)</t>
  </si>
  <si>
    <t>2601 · NP City of Hickory 136 3rd Ave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</si>
  <si>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</si>
  <si>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</si>
  <si>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</si>
  <si>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</si>
  <si>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</si>
  <si>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</si>
  <si>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</si>
  <si>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</si>
  <si>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</si>
  <si>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</si>
  <si>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</si>
  <si>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</si>
  <si>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Mar 21</t>
  </si>
  <si>
    <t>Jul '21 - Mar 22</t>
  </si>
  <si>
    <t>Jul '20 - Mar 21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</si>
  <si>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</si>
  <si>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</si>
  <si>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</si>
  <si>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</si>
  <si>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</si>
  <si>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</si>
  <si>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</si>
  <si>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</si>
  <si>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</si>
  <si>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</si>
  <si>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</si>
  <si>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Net Income Restore</t>
  </si>
  <si>
    <t>Increase in revenue as a % of budget</t>
  </si>
  <si>
    <t xml:space="preserve">Net Income ReStore </t>
  </si>
  <si>
    <t>ReStore revenue increase over last year</t>
  </si>
  <si>
    <t>2200 · Payroll liabilities</t>
  </si>
  <si>
    <t>Habitat For Humanity of Catawba Valley, Inc.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</si>
  <si>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</si>
  <si>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</si>
  <si>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</si>
  <si>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</si>
  <si>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</si>
  <si>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</si>
  <si>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</si>
  <si>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</si>
  <si>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</si>
  <si>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</si>
  <si>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</si>
  <si>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</si>
  <si>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</si>
  <si>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ReStore sales &amp; net income over budget.  Sales are excellent for February</t>
  </si>
  <si>
    <t>%</t>
  </si>
  <si>
    <t>Decline in development and marketing</t>
  </si>
  <si>
    <t>Ѳ</t>
  </si>
  <si>
    <t>Contract labor to cover volunter shortage</t>
  </si>
  <si>
    <t>Monthly Comparison</t>
  </si>
  <si>
    <t>Prior year month</t>
  </si>
  <si>
    <t>Net income (loss)  ReStore</t>
  </si>
  <si>
    <t>YTD Comparison</t>
  </si>
  <si>
    <t>Current YTD</t>
  </si>
  <si>
    <t>Prior year YTD</t>
  </si>
  <si>
    <t>Net Income (loss) for the year</t>
  </si>
  <si>
    <t>ReStore sales and net icome increased over prior year</t>
  </si>
  <si>
    <t>$</t>
  </si>
  <si>
    <t>Forgiveness of PPP loan</t>
  </si>
  <si>
    <t>Increase in Repair programs with several HVAC</t>
  </si>
  <si>
    <t>Increase in professional fees, family services and utilities</t>
  </si>
  <si>
    <t>#</t>
  </si>
  <si>
    <t>Increase in professional fees, bank charges, sales tax and utilities</t>
  </si>
  <si>
    <t xml:space="preserve">Board Summary Report   </t>
  </si>
  <si>
    <t>ReStore sales &amp; net income over budget. A new ReStore record</t>
  </si>
  <si>
    <t>Contributions under budget</t>
  </si>
  <si>
    <t>Budget included two house closings</t>
  </si>
  <si>
    <t>*</t>
  </si>
  <si>
    <t>Several PNG Repairs</t>
  </si>
  <si>
    <t>Contributions similar to prior years</t>
  </si>
  <si>
    <t>Tithe to Habitat international</t>
  </si>
  <si>
    <t>¥</t>
  </si>
  <si>
    <t>Current month includes a sale of home</t>
  </si>
  <si>
    <t>Current year includes a significant DAF contribution</t>
  </si>
  <si>
    <t>Additional sale of home in the current year</t>
  </si>
  <si>
    <t>1600 · Mortgages Receivable:</t>
  </si>
  <si>
    <t>Includes Paul Thompson 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</si>
</sst>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7030A0"/>
      <name val="Calibri"/>
      <family val="2"/>
    </font>
    <font>
      <sz val="14"/>
      <color rgb="FFFF0000"/>
      <name val="Calibri"/>
      <family val="2"/>
      <scheme val="minor"/>
    </font>
    <font>
      <sz val="14"/>
      <color theme="8" tint="-0.249977111117893"/>
      <name val="Calibri"/>
      <family val="2"/>
    </font>
    <font>
      <b/>
      <sz val="11"/>
      <color theme="1" tint="4.9989318521683403E-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9" fontId="2" fillId="0" borderId="0" xfId="3" applyFont="1"/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8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5">
    <cellStyle name="Comma" xfId="2" builtinId="3"/>
    <cellStyle name="Normal" xfId="0" builtinId="0"/>
    <cellStyle name="Normal 2" xfId="1" xr:uid="{E2F74B55-3C5D-4CFA-A545-379655BF077C}"/>
    <cellStyle name="Normal 2 2" xfId="4" xr:uid="{BEF44632-19F3-4867-8F73-70BC63B3CA9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333375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333375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CEC535FC-699F-4476-984E-3DA02E1AA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B7C778AE-BD89-4C31-BFC0-FB7D853169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61CB-FDC3-462D-8433-BF074362DEFE}">
  <dimension ref="A1:H56"/>
  <sheetViews>
    <sheetView tabSelected="1" workbookViewId="0">
      <selection activeCell="J25" sqref="J25"/>
    </sheetView>
  </sheetViews>
  <sheetFormatPr defaultRowHeight="15" x14ac:dyDescent="0.25"/>
  <cols>
    <col min="2" max="2" width="23" customWidth="1"/>
    <col min="4" max="4" width="13.28515625" customWidth="1"/>
    <col min="5" max="5" width="2.5703125" customWidth="1"/>
    <col min="6" max="6" width="14" customWidth="1"/>
    <col min="7" max="7" width="13.28515625" bestFit="1" customWidth="1"/>
  </cols>
  <sheetData>
    <row r="1" spans="1:7" x14ac:dyDescent="0.25">
      <c r="A1" s="23" t="s">
        <v>195</v>
      </c>
      <c r="B1" s="23"/>
      <c r="C1" s="23"/>
      <c r="D1" s="23"/>
      <c r="E1" s="23"/>
      <c r="F1" s="23"/>
      <c r="G1" s="23"/>
    </row>
    <row r="2" spans="1:7" x14ac:dyDescent="0.25">
      <c r="A2" s="23" t="s">
        <v>228</v>
      </c>
      <c r="B2" s="23"/>
      <c r="C2" s="23"/>
      <c r="D2" s="23"/>
      <c r="E2" s="23"/>
      <c r="F2" s="23"/>
      <c r="G2" s="23"/>
    </row>
    <row r="3" spans="1:7" x14ac:dyDescent="0.25">
      <c r="A3" s="24"/>
      <c r="B3" s="25">
        <v>44651</v>
      </c>
      <c r="C3" s="23"/>
      <c r="D3" s="23"/>
      <c r="E3" s="23"/>
      <c r="F3" s="23"/>
      <c r="G3" s="23"/>
    </row>
    <row r="4" spans="1:7" x14ac:dyDescent="0.25">
      <c r="A4" s="23"/>
      <c r="B4" s="23"/>
      <c r="C4" s="23"/>
      <c r="D4" s="23"/>
      <c r="E4" s="23"/>
      <c r="F4" s="23"/>
      <c r="G4" s="23"/>
    </row>
    <row r="5" spans="1:7" x14ac:dyDescent="0.25">
      <c r="A5" s="23"/>
      <c r="B5" s="23" t="s">
        <v>196</v>
      </c>
      <c r="C5" s="23"/>
      <c r="D5" s="26"/>
      <c r="E5" s="26"/>
      <c r="F5" s="23"/>
      <c r="G5" s="26">
        <f>+'Balance Sheet'!F6</f>
        <v>2618881.89</v>
      </c>
    </row>
    <row r="6" spans="1:7" x14ac:dyDescent="0.25">
      <c r="A6" s="23"/>
      <c r="B6" s="23" t="s">
        <v>197</v>
      </c>
      <c r="C6" s="23"/>
      <c r="D6" s="26"/>
      <c r="E6" s="26"/>
      <c r="F6" s="23"/>
      <c r="G6" s="26">
        <f>+Cashflow!F29</f>
        <v>-315079.71000000002</v>
      </c>
    </row>
    <row r="7" spans="1:7" x14ac:dyDescent="0.25">
      <c r="A7" s="23"/>
      <c r="B7" s="23" t="s">
        <v>241</v>
      </c>
      <c r="C7" s="23"/>
      <c r="D7" s="26"/>
      <c r="E7" s="26"/>
      <c r="F7" s="26"/>
      <c r="G7" s="23"/>
    </row>
    <row r="8" spans="1:7" x14ac:dyDescent="0.25">
      <c r="A8" s="27"/>
      <c r="B8" s="27"/>
      <c r="C8" s="27"/>
      <c r="D8" s="28"/>
      <c r="E8" s="28"/>
      <c r="F8" s="28"/>
      <c r="G8" s="29"/>
    </row>
    <row r="9" spans="1:7" ht="45" x14ac:dyDescent="0.25">
      <c r="A9" s="23"/>
      <c r="B9" s="22" t="s">
        <v>198</v>
      </c>
      <c r="C9" s="20"/>
      <c r="D9" s="21" t="s">
        <v>199</v>
      </c>
      <c r="E9" s="21"/>
      <c r="F9" s="21" t="s">
        <v>200</v>
      </c>
      <c r="G9" s="21" t="s">
        <v>201</v>
      </c>
    </row>
    <row r="10" spans="1:7" x14ac:dyDescent="0.25">
      <c r="A10" s="23"/>
      <c r="B10" s="23" t="s">
        <v>18</v>
      </c>
      <c r="C10" s="30"/>
      <c r="D10" s="31">
        <f>+'Budget vs acutual'!F19</f>
        <v>325146.03999999998</v>
      </c>
      <c r="E10" s="31"/>
      <c r="F10" s="31">
        <f>+'Budget vs acutual'!H19</f>
        <v>425177</v>
      </c>
      <c r="G10" s="32">
        <f>+D10-F10</f>
        <v>-100030.96000000002</v>
      </c>
    </row>
    <row r="11" spans="1:7" x14ac:dyDescent="0.25">
      <c r="A11" s="23"/>
      <c r="B11" s="23" t="s">
        <v>202</v>
      </c>
      <c r="C11" s="30"/>
      <c r="D11" s="31">
        <f>+'Budget vs acutual'!F99</f>
        <v>389058.41</v>
      </c>
      <c r="E11" s="31"/>
      <c r="F11" s="31">
        <f>+'Budget vs acutual'!H99</f>
        <v>394719.7</v>
      </c>
      <c r="G11" s="32">
        <f t="shared" ref="G11:G15" si="0">+D11-F11</f>
        <v>-5661.2900000000373</v>
      </c>
    </row>
    <row r="12" spans="1:7" x14ac:dyDescent="0.25">
      <c r="A12" s="23"/>
      <c r="B12" s="23" t="s">
        <v>203</v>
      </c>
      <c r="C12" s="30"/>
      <c r="D12" s="31">
        <f>+'Budget vs acutual'!F100</f>
        <v>-63912.37</v>
      </c>
      <c r="E12" s="31"/>
      <c r="F12" s="31">
        <f>+'Budget vs acutual'!H100</f>
        <v>30457.3</v>
      </c>
      <c r="G12" s="32">
        <f t="shared" si="0"/>
        <v>-94369.67</v>
      </c>
    </row>
    <row r="13" spans="1:7" x14ac:dyDescent="0.25">
      <c r="A13" s="33" t="s">
        <v>204</v>
      </c>
      <c r="B13" s="23" t="s">
        <v>205</v>
      </c>
      <c r="C13" s="23"/>
      <c r="D13" s="31">
        <f>+'Budget vs acutual'!F11</f>
        <v>11829.16</v>
      </c>
      <c r="E13" s="31"/>
      <c r="F13" s="31">
        <f>+'Budget vs acutual'!H11</f>
        <v>60527</v>
      </c>
      <c r="G13" s="32">
        <f t="shared" si="0"/>
        <v>-48697.84</v>
      </c>
    </row>
    <row r="14" spans="1:7" x14ac:dyDescent="0.25">
      <c r="A14" s="34" t="s">
        <v>206</v>
      </c>
      <c r="B14" s="23" t="s">
        <v>207</v>
      </c>
      <c r="C14" s="23"/>
      <c r="D14" s="31">
        <f>+'Budget vs acutual'!F17</f>
        <v>117340.39</v>
      </c>
      <c r="E14" s="31"/>
      <c r="F14" s="31">
        <f>+'Budget vs acutual'!H17</f>
        <v>80000</v>
      </c>
      <c r="G14" s="32">
        <f t="shared" si="0"/>
        <v>37340.39</v>
      </c>
    </row>
    <row r="15" spans="1:7" x14ac:dyDescent="0.25">
      <c r="A15" s="34" t="s">
        <v>206</v>
      </c>
      <c r="B15" s="23" t="s">
        <v>208</v>
      </c>
      <c r="C15" s="23"/>
      <c r="D15" s="31">
        <f>+'Budget vs acutual'!F102</f>
        <v>53319.28</v>
      </c>
      <c r="E15" s="31"/>
      <c r="F15" s="31">
        <f>+'Budget vs acutual'!H102</f>
        <v>17575.349999999995</v>
      </c>
      <c r="G15" s="32">
        <f t="shared" si="0"/>
        <v>35743.930000000008</v>
      </c>
    </row>
    <row r="16" spans="1:7" x14ac:dyDescent="0.25">
      <c r="A16" s="23"/>
      <c r="B16" s="23"/>
      <c r="C16" s="23"/>
      <c r="D16" s="23"/>
      <c r="E16" s="23"/>
      <c r="F16" s="23"/>
      <c r="G16" s="23"/>
    </row>
    <row r="17" spans="1:8" x14ac:dyDescent="0.25">
      <c r="A17" s="33" t="s">
        <v>204</v>
      </c>
      <c r="B17" s="35" t="s">
        <v>230</v>
      </c>
      <c r="C17" s="36"/>
      <c r="D17" s="36"/>
      <c r="E17" s="36"/>
      <c r="F17" s="36"/>
      <c r="G17" s="36"/>
      <c r="H17" s="23"/>
    </row>
    <row r="18" spans="1:8" x14ac:dyDescent="0.25">
      <c r="A18" s="34" t="s">
        <v>206</v>
      </c>
      <c r="B18" s="35" t="s">
        <v>229</v>
      </c>
      <c r="C18" s="36"/>
      <c r="D18" s="36"/>
      <c r="E18" s="36"/>
      <c r="F18" s="36"/>
      <c r="G18" s="36"/>
      <c r="H18" s="23"/>
    </row>
    <row r="19" spans="1:8" x14ac:dyDescent="0.25">
      <c r="A19" s="37" t="s">
        <v>210</v>
      </c>
      <c r="B19" s="35" t="s">
        <v>211</v>
      </c>
      <c r="C19" s="23"/>
      <c r="D19" s="23"/>
      <c r="E19" s="23"/>
      <c r="F19" s="23"/>
      <c r="G19" s="23"/>
      <c r="H19" s="23"/>
    </row>
    <row r="20" spans="1:8" s="23" customFormat="1" x14ac:dyDescent="0.25">
      <c r="A20" s="34" t="s">
        <v>226</v>
      </c>
      <c r="B20" s="35" t="s">
        <v>231</v>
      </c>
    </row>
    <row r="21" spans="1:8" x14ac:dyDescent="0.25">
      <c r="A21" s="42" t="s">
        <v>212</v>
      </c>
      <c r="B21" s="35" t="s">
        <v>213</v>
      </c>
      <c r="C21" s="23"/>
      <c r="D21" s="23"/>
      <c r="E21" s="23"/>
      <c r="F21" s="23"/>
      <c r="G21" s="23"/>
      <c r="H21" s="23"/>
    </row>
    <row r="22" spans="1:8" ht="18.75" x14ac:dyDescent="0.3">
      <c r="A22" s="48" t="s">
        <v>232</v>
      </c>
      <c r="B22" s="35" t="s">
        <v>233</v>
      </c>
    </row>
    <row r="23" spans="1:8" x14ac:dyDescent="0.25">
      <c r="A23" s="27"/>
      <c r="B23" s="27"/>
      <c r="C23" s="27"/>
      <c r="D23" s="28"/>
      <c r="E23" s="28"/>
      <c r="F23" s="28"/>
      <c r="G23" s="29"/>
      <c r="H23" s="23"/>
    </row>
    <row r="24" spans="1:8" ht="45" x14ac:dyDescent="0.25">
      <c r="A24" s="23"/>
      <c r="B24" s="22" t="s">
        <v>214</v>
      </c>
      <c r="C24" s="20"/>
      <c r="D24" s="21" t="s">
        <v>199</v>
      </c>
      <c r="E24" s="21"/>
      <c r="F24" s="21" t="s">
        <v>215</v>
      </c>
      <c r="G24" s="21" t="s">
        <v>201</v>
      </c>
      <c r="H24" s="23"/>
    </row>
    <row r="25" spans="1:8" x14ac:dyDescent="0.25">
      <c r="A25" s="23"/>
      <c r="B25" s="23" t="s">
        <v>18</v>
      </c>
      <c r="C25" s="30"/>
      <c r="D25" s="31">
        <f>+D10</f>
        <v>325146.03999999998</v>
      </c>
      <c r="E25" s="31"/>
      <c r="F25" s="31">
        <f>+'Monthly comparison'!G8</f>
        <v>92684.34</v>
      </c>
      <c r="G25" s="32">
        <f t="shared" ref="G25:G30" si="1">+D25-F25</f>
        <v>232461.69999999998</v>
      </c>
      <c r="H25" s="23"/>
    </row>
    <row r="26" spans="1:8" x14ac:dyDescent="0.25">
      <c r="A26" s="23"/>
      <c r="B26" s="23" t="s">
        <v>202</v>
      </c>
      <c r="C26" s="30"/>
      <c r="D26" s="31">
        <f t="shared" ref="D26:D30" si="2">+D11</f>
        <v>389058.41</v>
      </c>
      <c r="E26" s="31"/>
      <c r="F26" s="31">
        <f>+'Monthly comparison'!G18</f>
        <v>143831.96</v>
      </c>
      <c r="G26" s="32">
        <f t="shared" si="1"/>
        <v>245226.44999999998</v>
      </c>
      <c r="H26" s="23"/>
    </row>
    <row r="27" spans="1:8" x14ac:dyDescent="0.25">
      <c r="A27" s="23"/>
      <c r="B27" s="23" t="s">
        <v>203</v>
      </c>
      <c r="C27" s="30"/>
      <c r="D27" s="31">
        <f t="shared" si="2"/>
        <v>-63912.37</v>
      </c>
      <c r="E27" s="31"/>
      <c r="F27" s="31">
        <f>+'Monthly comparison'!G19</f>
        <v>-51147.62</v>
      </c>
      <c r="G27" s="32">
        <f t="shared" si="1"/>
        <v>-12764.75</v>
      </c>
      <c r="H27" s="23"/>
    </row>
    <row r="28" spans="1:8" x14ac:dyDescent="0.25">
      <c r="A28" s="33" t="s">
        <v>204</v>
      </c>
      <c r="B28" s="23" t="s">
        <v>205</v>
      </c>
      <c r="C28" s="23"/>
      <c r="D28" s="31">
        <f t="shared" si="2"/>
        <v>11829.16</v>
      </c>
      <c r="E28" s="31"/>
      <c r="F28" s="31">
        <f>+'Monthly comparison'!G5</f>
        <v>12134.23</v>
      </c>
      <c r="G28" s="32">
        <f t="shared" si="1"/>
        <v>-305.06999999999971</v>
      </c>
      <c r="H28" s="23"/>
    </row>
    <row r="29" spans="1:8" x14ac:dyDescent="0.25">
      <c r="A29" s="34" t="s">
        <v>206</v>
      </c>
      <c r="B29" s="23" t="s">
        <v>207</v>
      </c>
      <c r="C29" s="23"/>
      <c r="D29" s="31">
        <f t="shared" si="2"/>
        <v>117340.39</v>
      </c>
      <c r="E29" s="31"/>
      <c r="F29" s="31">
        <f>+'Monthly comparison'!G7</f>
        <v>80527.41</v>
      </c>
      <c r="G29" s="32">
        <f t="shared" si="1"/>
        <v>36812.979999999996</v>
      </c>
      <c r="H29" s="23"/>
    </row>
    <row r="30" spans="1:8" x14ac:dyDescent="0.25">
      <c r="A30" s="34" t="s">
        <v>206</v>
      </c>
      <c r="B30" s="23" t="s">
        <v>216</v>
      </c>
      <c r="C30" s="23"/>
      <c r="D30" s="31">
        <f t="shared" si="2"/>
        <v>53319.28</v>
      </c>
      <c r="E30" s="31"/>
      <c r="F30" s="31">
        <f>+'Monthly comparison'!G21</f>
        <v>35264.29</v>
      </c>
      <c r="G30" s="32">
        <f t="shared" si="1"/>
        <v>18054.989999999998</v>
      </c>
      <c r="H30" s="23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  <row r="32" spans="1:8" x14ac:dyDescent="0.25">
      <c r="A32" s="38" t="s">
        <v>204</v>
      </c>
      <c r="B32" s="35" t="s">
        <v>234</v>
      </c>
      <c r="C32" s="39"/>
      <c r="D32" s="39"/>
      <c r="E32" s="39"/>
      <c r="F32" s="39"/>
      <c r="G32" s="39"/>
      <c r="H32" s="39"/>
    </row>
    <row r="33" spans="1:8" x14ac:dyDescent="0.25">
      <c r="A33" s="34" t="s">
        <v>206</v>
      </c>
      <c r="B33" s="35" t="s">
        <v>209</v>
      </c>
      <c r="C33" s="36"/>
      <c r="D33" s="36"/>
      <c r="E33" s="36"/>
      <c r="F33" s="36"/>
      <c r="G33" s="36"/>
      <c r="H33" s="23"/>
    </row>
    <row r="34" spans="1:8" s="23" customFormat="1" x14ac:dyDescent="0.25">
      <c r="A34" s="50" t="s">
        <v>212</v>
      </c>
      <c r="B34" s="35" t="s">
        <v>237</v>
      </c>
      <c r="C34" s="36"/>
      <c r="D34" s="36"/>
      <c r="E34" s="36"/>
      <c r="F34" s="36"/>
      <c r="G34" s="36"/>
    </row>
    <row r="35" spans="1:8" s="23" customFormat="1" ht="18.75" x14ac:dyDescent="0.3">
      <c r="A35" s="48" t="s">
        <v>232</v>
      </c>
      <c r="B35" s="35" t="s">
        <v>233</v>
      </c>
      <c r="C35" s="36"/>
      <c r="D35" s="36"/>
      <c r="E35" s="36"/>
      <c r="F35" s="36"/>
      <c r="G35" s="36"/>
    </row>
    <row r="36" spans="1:8" s="23" customFormat="1" ht="18.75" x14ac:dyDescent="0.3">
      <c r="A36" s="49" t="s">
        <v>236</v>
      </c>
      <c r="B36" s="35" t="s">
        <v>235</v>
      </c>
      <c r="C36" s="36"/>
      <c r="D36" s="36"/>
      <c r="E36" s="36"/>
      <c r="F36" s="36"/>
      <c r="G36" s="36"/>
    </row>
    <row r="37" spans="1:8" x14ac:dyDescent="0.25">
      <c r="A37" s="37" t="s">
        <v>210</v>
      </c>
      <c r="B37" s="35" t="s">
        <v>211</v>
      </c>
      <c r="C37" s="36"/>
      <c r="D37" s="36"/>
      <c r="E37" s="36"/>
      <c r="F37" s="36"/>
      <c r="G37" s="36"/>
      <c r="H37" s="23"/>
    </row>
    <row r="38" spans="1:8" x14ac:dyDescent="0.25">
      <c r="A38" s="27"/>
      <c r="B38" s="27"/>
      <c r="C38" s="27"/>
      <c r="D38" s="28"/>
      <c r="E38" s="28"/>
      <c r="F38" s="28"/>
      <c r="G38" s="29"/>
      <c r="H38" s="23"/>
    </row>
    <row r="39" spans="1:8" ht="30" x14ac:dyDescent="0.25">
      <c r="A39" s="40"/>
      <c r="B39" s="44" t="s">
        <v>217</v>
      </c>
      <c r="C39" s="45"/>
      <c r="D39" s="46" t="s">
        <v>218</v>
      </c>
      <c r="E39" s="46"/>
      <c r="F39" s="47" t="s">
        <v>219</v>
      </c>
      <c r="G39" s="47" t="s">
        <v>201</v>
      </c>
      <c r="H39" s="23"/>
    </row>
    <row r="40" spans="1:8" x14ac:dyDescent="0.25">
      <c r="A40" s="23"/>
      <c r="B40" s="23" t="s">
        <v>18</v>
      </c>
      <c r="C40" s="40"/>
      <c r="D40" s="31">
        <f>+'YTD Comparison'!E8</f>
        <v>4511850.7300000004</v>
      </c>
      <c r="E40" s="31"/>
      <c r="F40" s="31">
        <f>+'YTD Comparison'!G8</f>
        <v>1529696.31</v>
      </c>
      <c r="G40" s="32">
        <f t="shared" ref="G40:G45" si="3">+D40-F40</f>
        <v>2982154.4200000004</v>
      </c>
      <c r="H40" s="23"/>
    </row>
    <row r="41" spans="1:8" x14ac:dyDescent="0.25">
      <c r="A41" s="23"/>
      <c r="B41" s="23" t="s">
        <v>202</v>
      </c>
      <c r="C41" s="40"/>
      <c r="D41" s="31">
        <f>+'YTD Comparison'!E18</f>
        <v>1886338.38</v>
      </c>
      <c r="E41" s="31"/>
      <c r="F41" s="31">
        <f>+'YTD Comparison'!G18</f>
        <v>1451102.9</v>
      </c>
      <c r="G41" s="32">
        <f t="shared" si="3"/>
        <v>435235.48</v>
      </c>
      <c r="H41" s="23"/>
    </row>
    <row r="42" spans="1:8" x14ac:dyDescent="0.25">
      <c r="A42" s="23"/>
      <c r="B42" s="40" t="s">
        <v>220</v>
      </c>
      <c r="C42" s="40"/>
      <c r="D42" s="31">
        <f>+'YTD Comparison'!E19</f>
        <v>2625512.35</v>
      </c>
      <c r="E42" s="31"/>
      <c r="F42" s="31">
        <f>+'YTD Comparison'!G19</f>
        <v>78593.41</v>
      </c>
      <c r="G42" s="32">
        <f t="shared" si="3"/>
        <v>2546918.94</v>
      </c>
      <c r="H42" s="23"/>
    </row>
    <row r="43" spans="1:8" x14ac:dyDescent="0.25">
      <c r="A43" s="38" t="s">
        <v>204</v>
      </c>
      <c r="B43" s="40" t="s">
        <v>205</v>
      </c>
      <c r="C43" s="40"/>
      <c r="D43" s="31">
        <f>+'YTD Comparison'!E5</f>
        <v>3365834.24</v>
      </c>
      <c r="E43" s="31"/>
      <c r="F43" s="31">
        <f>+'YTD Comparison'!G5</f>
        <v>803756.51</v>
      </c>
      <c r="G43" s="32">
        <f t="shared" si="3"/>
        <v>2562077.7300000004</v>
      </c>
      <c r="H43" s="23"/>
    </row>
    <row r="44" spans="1:8" x14ac:dyDescent="0.25">
      <c r="A44" s="34" t="s">
        <v>206</v>
      </c>
      <c r="B44" s="40" t="s">
        <v>207</v>
      </c>
      <c r="C44" s="40"/>
      <c r="D44" s="31">
        <f>+'YTD Comparison'!E7</f>
        <v>718012.91</v>
      </c>
      <c r="E44" s="31"/>
      <c r="F44" s="31">
        <f>+'YTD Comparison'!G7</f>
        <v>601900.26</v>
      </c>
      <c r="G44" s="32">
        <f t="shared" si="3"/>
        <v>116112.65000000002</v>
      </c>
      <c r="H44" s="23"/>
    </row>
    <row r="45" spans="1:8" x14ac:dyDescent="0.25">
      <c r="A45" s="34" t="s">
        <v>206</v>
      </c>
      <c r="B45" s="40" t="s">
        <v>208</v>
      </c>
      <c r="C45" s="40"/>
      <c r="D45" s="31">
        <f>+'YTD Comparison'!E21</f>
        <v>237698.75000000003</v>
      </c>
      <c r="E45" s="31"/>
      <c r="F45" s="31">
        <f>+'YTD Comparison'!G19</f>
        <v>78593.41</v>
      </c>
      <c r="G45" s="32">
        <f t="shared" si="3"/>
        <v>159105.34000000003</v>
      </c>
      <c r="H45" s="32"/>
    </row>
    <row r="46" spans="1:8" x14ac:dyDescent="0.25">
      <c r="A46" s="34"/>
      <c r="B46" s="40"/>
      <c r="C46" s="40"/>
      <c r="D46" s="31"/>
      <c r="E46" s="31"/>
      <c r="F46" s="31"/>
      <c r="G46" s="32"/>
      <c r="H46" s="23"/>
    </row>
    <row r="47" spans="1:8" x14ac:dyDescent="0.25">
      <c r="A47" s="38" t="s">
        <v>204</v>
      </c>
      <c r="B47" s="35" t="s">
        <v>238</v>
      </c>
      <c r="C47" s="35"/>
      <c r="D47" s="35"/>
      <c r="E47" s="35"/>
      <c r="F47" s="35"/>
      <c r="G47" s="35"/>
      <c r="H47" s="41"/>
    </row>
    <row r="48" spans="1:8" x14ac:dyDescent="0.25">
      <c r="A48" s="34" t="s">
        <v>206</v>
      </c>
      <c r="B48" s="39" t="s">
        <v>221</v>
      </c>
      <c r="C48" s="36"/>
      <c r="D48" s="36"/>
      <c r="E48" s="36"/>
      <c r="F48" s="36"/>
      <c r="G48" s="36"/>
      <c r="H48" s="23"/>
    </row>
    <row r="49" spans="1:8" x14ac:dyDescent="0.25">
      <c r="A49" s="37" t="s">
        <v>222</v>
      </c>
      <c r="B49" s="35" t="s">
        <v>223</v>
      </c>
      <c r="C49" s="23"/>
      <c r="D49" s="23"/>
      <c r="E49" s="23"/>
      <c r="F49" s="23"/>
      <c r="G49" s="23"/>
      <c r="H49" s="23"/>
    </row>
    <row r="50" spans="1:8" s="23" customFormat="1" x14ac:dyDescent="0.25">
      <c r="A50" s="50" t="s">
        <v>212</v>
      </c>
      <c r="B50" s="35" t="s">
        <v>239</v>
      </c>
    </row>
    <row r="51" spans="1:8" x14ac:dyDescent="0.25">
      <c r="A51" s="37" t="s">
        <v>210</v>
      </c>
      <c r="B51" s="35" t="s">
        <v>224</v>
      </c>
      <c r="C51" s="23"/>
      <c r="D51" s="23"/>
      <c r="E51" s="23"/>
      <c r="F51" s="23"/>
      <c r="G51" s="23"/>
      <c r="H51" s="23"/>
    </row>
    <row r="52" spans="1:8" x14ac:dyDescent="0.25">
      <c r="A52" s="42" t="s">
        <v>212</v>
      </c>
      <c r="B52" s="35" t="s">
        <v>225</v>
      </c>
      <c r="C52" s="23"/>
      <c r="D52" s="23"/>
      <c r="E52" s="23"/>
      <c r="F52" s="23"/>
      <c r="G52" s="23"/>
      <c r="H52" s="23"/>
    </row>
    <row r="53" spans="1:8" x14ac:dyDescent="0.25">
      <c r="A53" s="34" t="s">
        <v>226</v>
      </c>
      <c r="B53" s="35" t="s">
        <v>227</v>
      </c>
      <c r="C53" s="23"/>
      <c r="D53" s="23"/>
      <c r="E53" s="23"/>
      <c r="F53" s="23"/>
      <c r="G53" s="23"/>
      <c r="H53" s="23"/>
    </row>
    <row r="54" spans="1:8" x14ac:dyDescent="0.25">
      <c r="A54" s="43"/>
      <c r="B54" s="35"/>
      <c r="C54" s="23"/>
      <c r="D54" s="23"/>
      <c r="E54" s="23"/>
      <c r="F54" s="23"/>
      <c r="G54" s="23"/>
      <c r="H54" s="23"/>
    </row>
    <row r="56" spans="1:8" x14ac:dyDescent="0.25">
      <c r="A56" s="34"/>
      <c r="B56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E8D6-B811-4AAB-8FFC-6F1228FEB4A8}">
  <sheetPr codeName="Sheet2"/>
  <dimension ref="A1:J76"/>
  <sheetViews>
    <sheetView workbookViewId="0">
      <pane xSplit="5" ySplit="2" topLeftCell="F36" activePane="bottomRight" state="frozenSplit"/>
      <selection pane="topRight" activeCell="F1" sqref="F1"/>
      <selection pane="bottomLeft" activeCell="A3" sqref="A3"/>
      <selection pane="bottomRight" activeCell="F74" sqref="F74"/>
    </sheetView>
  </sheetViews>
  <sheetFormatPr defaultRowHeight="15" x14ac:dyDescent="0.25"/>
  <cols>
    <col min="1" max="4" width="3" style="16" customWidth="1"/>
    <col min="5" max="5" width="32.140625" style="16" customWidth="1"/>
    <col min="6" max="6" width="10.5703125" style="17" bestFit="1" customWidth="1"/>
    <col min="7" max="7" width="2.28515625" style="17" customWidth="1"/>
    <col min="8" max="8" width="10.5703125" style="17" bestFit="1" customWidth="1"/>
    <col min="9" max="9" width="2.28515625" style="17" customWidth="1"/>
    <col min="10" max="10" width="10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101</v>
      </c>
      <c r="G2" s="14"/>
      <c r="H2" s="13" t="s">
        <v>102</v>
      </c>
      <c r="I2" s="14"/>
      <c r="J2" s="13" t="s">
        <v>103</v>
      </c>
    </row>
    <row r="3" spans="1:10" ht="15.75" thickTop="1" x14ac:dyDescent="0.25">
      <c r="A3" s="1" t="s">
        <v>104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105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106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107</v>
      </c>
      <c r="E6" s="1"/>
      <c r="F6" s="6">
        <v>2618881.89</v>
      </c>
      <c r="G6" s="5"/>
      <c r="H6" s="6">
        <v>572371.43000000005</v>
      </c>
      <c r="I6" s="5"/>
      <c r="J6" s="6">
        <f>ROUND((F6-H6),5)</f>
        <v>2046510.46</v>
      </c>
    </row>
    <row r="7" spans="1:10" x14ac:dyDescent="0.25">
      <c r="A7" s="1"/>
      <c r="B7" s="1"/>
      <c r="C7" s="1" t="s">
        <v>108</v>
      </c>
      <c r="D7" s="1"/>
      <c r="E7" s="1"/>
      <c r="F7" s="4">
        <f>ROUND(SUM(F5:F6),5)</f>
        <v>2618881.89</v>
      </c>
      <c r="G7" s="5"/>
      <c r="H7" s="4">
        <f>ROUND(SUM(H5:H6),5)</f>
        <v>572371.43000000005</v>
      </c>
      <c r="I7" s="5"/>
      <c r="J7" s="4">
        <f>ROUND((F7-H7),5)</f>
        <v>2046510.46</v>
      </c>
    </row>
    <row r="8" spans="1:10" x14ac:dyDescent="0.25">
      <c r="A8" s="1"/>
      <c r="B8" s="1"/>
      <c r="C8" s="1" t="s">
        <v>109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110</v>
      </c>
      <c r="E9" s="1"/>
      <c r="F9" s="6">
        <v>165022.47</v>
      </c>
      <c r="G9" s="5"/>
      <c r="H9" s="6">
        <v>306464.28000000003</v>
      </c>
      <c r="I9" s="5"/>
      <c r="J9" s="6">
        <f>ROUND((F9-H9),5)</f>
        <v>-141441.81</v>
      </c>
    </row>
    <row r="10" spans="1:10" x14ac:dyDescent="0.25">
      <c r="A10" s="1"/>
      <c r="B10" s="1"/>
      <c r="C10" s="1" t="s">
        <v>111</v>
      </c>
      <c r="D10" s="1"/>
      <c r="E10" s="1"/>
      <c r="F10" s="4">
        <f>ROUND(SUM(F8:F9),5)</f>
        <v>165022.47</v>
      </c>
      <c r="G10" s="5"/>
      <c r="H10" s="4">
        <f>ROUND(SUM(H8:H9),5)</f>
        <v>306464.28000000003</v>
      </c>
      <c r="I10" s="5"/>
      <c r="J10" s="4">
        <f>ROUND((F10-H10),5)</f>
        <v>-141441.81</v>
      </c>
    </row>
    <row r="11" spans="1:10" x14ac:dyDescent="0.25">
      <c r="A11" s="1"/>
      <c r="B11" s="1"/>
      <c r="C11" s="1" t="s">
        <v>112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113</v>
      </c>
      <c r="E12" s="1"/>
      <c r="F12" s="4">
        <v>493176.04</v>
      </c>
      <c r="G12" s="5"/>
      <c r="H12" s="4">
        <v>222243.84</v>
      </c>
      <c r="I12" s="5"/>
      <c r="J12" s="4">
        <f t="shared" ref="J12:J21" si="0">ROUND((F12-H12),5)</f>
        <v>270932.2</v>
      </c>
    </row>
    <row r="13" spans="1:10" x14ac:dyDescent="0.25">
      <c r="A13" s="1"/>
      <c r="B13" s="1"/>
      <c r="C13" s="1"/>
      <c r="D13" s="1" t="s">
        <v>114</v>
      </c>
      <c r="E13" s="1"/>
      <c r="F13" s="4">
        <v>42434.559999999998</v>
      </c>
      <c r="G13" s="5"/>
      <c r="H13" s="4">
        <v>41005.480000000003</v>
      </c>
      <c r="I13" s="5"/>
      <c r="J13" s="4">
        <f t="shared" si="0"/>
        <v>1429.08</v>
      </c>
    </row>
    <row r="14" spans="1:10" x14ac:dyDescent="0.25">
      <c r="A14" s="1"/>
      <c r="B14" s="1"/>
      <c r="C14" s="1"/>
      <c r="D14" s="1" t="s">
        <v>115</v>
      </c>
      <c r="E14" s="1"/>
      <c r="F14" s="4">
        <v>99188.33</v>
      </c>
      <c r="G14" s="5"/>
      <c r="H14" s="4">
        <v>99188.33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116</v>
      </c>
      <c r="E15" s="1"/>
      <c r="F15" s="4">
        <v>-99188.33</v>
      </c>
      <c r="G15" s="5"/>
      <c r="H15" s="4">
        <v>-99188.33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117</v>
      </c>
      <c r="E16" s="1"/>
      <c r="F16" s="4">
        <v>144890.66</v>
      </c>
      <c r="G16" s="5"/>
      <c r="H16" s="4">
        <v>144890.66</v>
      </c>
      <c r="I16" s="5"/>
      <c r="J16" s="4">
        <f t="shared" si="0"/>
        <v>0</v>
      </c>
    </row>
    <row r="17" spans="1:10" x14ac:dyDescent="0.25">
      <c r="A17" s="1"/>
      <c r="B17" s="1"/>
      <c r="C17" s="1"/>
      <c r="D17" s="1" t="s">
        <v>118</v>
      </c>
      <c r="E17" s="1"/>
      <c r="F17" s="4">
        <v>54633.47</v>
      </c>
      <c r="G17" s="5"/>
      <c r="H17" s="4">
        <v>79726.16</v>
      </c>
      <c r="I17" s="5"/>
      <c r="J17" s="4">
        <f t="shared" si="0"/>
        <v>-25092.69</v>
      </c>
    </row>
    <row r="18" spans="1:10" x14ac:dyDescent="0.25">
      <c r="A18" s="1"/>
      <c r="B18" s="1"/>
      <c r="C18" s="1"/>
      <c r="D18" s="1" t="s">
        <v>119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ht="15.75" thickBot="1" x14ac:dyDescent="0.3">
      <c r="A19" s="1"/>
      <c r="B19" s="1"/>
      <c r="C19" s="1"/>
      <c r="D19" s="1" t="s">
        <v>120</v>
      </c>
      <c r="E19" s="1"/>
      <c r="F19" s="7">
        <v>474560.41</v>
      </c>
      <c r="G19" s="5"/>
      <c r="H19" s="7">
        <v>322611.42</v>
      </c>
      <c r="I19" s="5"/>
      <c r="J19" s="7">
        <f t="shared" si="0"/>
        <v>151948.99</v>
      </c>
    </row>
    <row r="20" spans="1:10" ht="15.75" thickBot="1" x14ac:dyDescent="0.3">
      <c r="A20" s="1"/>
      <c r="B20" s="1"/>
      <c r="C20" s="1" t="s">
        <v>121</v>
      </c>
      <c r="D20" s="1"/>
      <c r="E20" s="1"/>
      <c r="F20" s="8">
        <f>ROUND(SUM(F11:F19),5)</f>
        <v>1142940.3999999999</v>
      </c>
      <c r="G20" s="5"/>
      <c r="H20" s="8">
        <f>ROUND(SUM(H11:H19),5)</f>
        <v>743722.82</v>
      </c>
      <c r="I20" s="5"/>
      <c r="J20" s="8">
        <f t="shared" si="0"/>
        <v>399217.58</v>
      </c>
    </row>
    <row r="21" spans="1:10" x14ac:dyDescent="0.25">
      <c r="A21" s="1"/>
      <c r="B21" s="1" t="s">
        <v>122</v>
      </c>
      <c r="C21" s="1"/>
      <c r="D21" s="1"/>
      <c r="E21" s="1"/>
      <c r="F21" s="4">
        <f>ROUND(F4+F7+F10+F20,5)</f>
        <v>3926844.76</v>
      </c>
      <c r="G21" s="5"/>
      <c r="H21" s="4">
        <f>ROUND(H4+H7+H10+H20,5)</f>
        <v>1622558.53</v>
      </c>
      <c r="I21" s="5"/>
      <c r="J21" s="4">
        <f t="shared" si="0"/>
        <v>2304286.23</v>
      </c>
    </row>
    <row r="22" spans="1:10" x14ac:dyDescent="0.25">
      <c r="A22" s="1"/>
      <c r="B22" s="1" t="s">
        <v>123</v>
      </c>
      <c r="C22" s="1"/>
      <c r="D22" s="1"/>
      <c r="E22" s="1"/>
      <c r="F22" s="4"/>
      <c r="G22" s="5"/>
      <c r="H22" s="4"/>
      <c r="I22" s="5"/>
      <c r="J22" s="4"/>
    </row>
    <row r="23" spans="1:10" x14ac:dyDescent="0.25">
      <c r="A23" s="1"/>
      <c r="B23" s="1"/>
      <c r="C23" s="1" t="s">
        <v>124</v>
      </c>
      <c r="D23" s="1"/>
      <c r="E23" s="1"/>
      <c r="F23" s="4">
        <v>643051.72</v>
      </c>
      <c r="G23" s="5"/>
      <c r="H23" s="4">
        <v>643051.72</v>
      </c>
      <c r="I23" s="5"/>
      <c r="J23" s="4">
        <f t="shared" ref="J23:J32" si="1">ROUND((F23-H23),5)</f>
        <v>0</v>
      </c>
    </row>
    <row r="24" spans="1:10" x14ac:dyDescent="0.25">
      <c r="A24" s="1"/>
      <c r="B24" s="1"/>
      <c r="C24" s="1" t="s">
        <v>125</v>
      </c>
      <c r="D24" s="1"/>
      <c r="E24" s="1"/>
      <c r="F24" s="4">
        <v>969569.32</v>
      </c>
      <c r="G24" s="5"/>
      <c r="H24" s="4">
        <v>908684.98</v>
      </c>
      <c r="I24" s="5"/>
      <c r="J24" s="4">
        <f t="shared" si="1"/>
        <v>60884.34</v>
      </c>
    </row>
    <row r="25" spans="1:10" x14ac:dyDescent="0.25">
      <c r="A25" s="1"/>
      <c r="B25" s="1"/>
      <c r="C25" s="1" t="s">
        <v>126</v>
      </c>
      <c r="D25" s="1"/>
      <c r="E25" s="1"/>
      <c r="F25" s="4">
        <v>38957.440000000002</v>
      </c>
      <c r="G25" s="5"/>
      <c r="H25" s="4">
        <v>38957.440000000002</v>
      </c>
      <c r="I25" s="5"/>
      <c r="J25" s="4">
        <f t="shared" si="1"/>
        <v>0</v>
      </c>
    </row>
    <row r="26" spans="1:10" x14ac:dyDescent="0.25">
      <c r="A26" s="1"/>
      <c r="B26" s="1"/>
      <c r="C26" s="1" t="s">
        <v>127</v>
      </c>
      <c r="D26" s="1"/>
      <c r="E26" s="1"/>
      <c r="F26" s="4">
        <v>37215.47</v>
      </c>
      <c r="G26" s="5"/>
      <c r="H26" s="4">
        <v>36165.49</v>
      </c>
      <c r="I26" s="5"/>
      <c r="J26" s="4">
        <f t="shared" si="1"/>
        <v>1049.98</v>
      </c>
    </row>
    <row r="27" spans="1:10" x14ac:dyDescent="0.25">
      <c r="A27" s="1"/>
      <c r="B27" s="1"/>
      <c r="C27" s="1" t="s">
        <v>128</v>
      </c>
      <c r="D27" s="1"/>
      <c r="E27" s="1"/>
      <c r="F27" s="4">
        <v>25789.65</v>
      </c>
      <c r="G27" s="5"/>
      <c r="H27" s="4">
        <v>25789.65</v>
      </c>
      <c r="I27" s="5"/>
      <c r="J27" s="4">
        <f t="shared" si="1"/>
        <v>0</v>
      </c>
    </row>
    <row r="28" spans="1:10" x14ac:dyDescent="0.25">
      <c r="A28" s="1"/>
      <c r="B28" s="1"/>
      <c r="C28" s="1" t="s">
        <v>129</v>
      </c>
      <c r="D28" s="1"/>
      <c r="E28" s="1"/>
      <c r="F28" s="4">
        <v>137248.95000000001</v>
      </c>
      <c r="G28" s="5"/>
      <c r="H28" s="4">
        <v>137248.95000000001</v>
      </c>
      <c r="I28" s="5"/>
      <c r="J28" s="4">
        <f t="shared" si="1"/>
        <v>0</v>
      </c>
    </row>
    <row r="29" spans="1:10" x14ac:dyDescent="0.25">
      <c r="A29" s="1"/>
      <c r="B29" s="1"/>
      <c r="C29" s="1" t="s">
        <v>130</v>
      </c>
      <c r="D29" s="1"/>
      <c r="E29" s="1"/>
      <c r="F29" s="4">
        <v>449141.24</v>
      </c>
      <c r="G29" s="5"/>
      <c r="H29" s="4">
        <v>453000</v>
      </c>
      <c r="I29" s="5"/>
      <c r="J29" s="4">
        <f t="shared" si="1"/>
        <v>-3858.76</v>
      </c>
    </row>
    <row r="30" spans="1:10" x14ac:dyDescent="0.25">
      <c r="A30" s="1"/>
      <c r="B30" s="1"/>
      <c r="C30" s="1" t="s">
        <v>131</v>
      </c>
      <c r="D30" s="1"/>
      <c r="E30" s="1"/>
      <c r="F30" s="4">
        <v>114093.66</v>
      </c>
      <c r="G30" s="5"/>
      <c r="H30" s="4">
        <v>114093.66</v>
      </c>
      <c r="I30" s="5"/>
      <c r="J30" s="4">
        <f t="shared" si="1"/>
        <v>0</v>
      </c>
    </row>
    <row r="31" spans="1:10" ht="15.75" thickBot="1" x14ac:dyDescent="0.3">
      <c r="A31" s="1"/>
      <c r="B31" s="1"/>
      <c r="C31" s="1" t="s">
        <v>132</v>
      </c>
      <c r="D31" s="1"/>
      <c r="E31" s="1"/>
      <c r="F31" s="6">
        <v>-796612.94</v>
      </c>
      <c r="G31" s="5"/>
      <c r="H31" s="6">
        <v>-796612.94</v>
      </c>
      <c r="I31" s="5"/>
      <c r="J31" s="6">
        <f t="shared" si="1"/>
        <v>0</v>
      </c>
    </row>
    <row r="32" spans="1:10" x14ac:dyDescent="0.25">
      <c r="A32" s="1"/>
      <c r="B32" s="1" t="s">
        <v>133</v>
      </c>
      <c r="C32" s="1"/>
      <c r="D32" s="1"/>
      <c r="E32" s="1"/>
      <c r="F32" s="4">
        <f>ROUND(SUM(F22:F31),5)</f>
        <v>1618454.51</v>
      </c>
      <c r="G32" s="5"/>
      <c r="H32" s="4">
        <f>ROUND(SUM(H22:H31),5)</f>
        <v>1560378.95</v>
      </c>
      <c r="I32" s="5"/>
      <c r="J32" s="4">
        <f t="shared" si="1"/>
        <v>58075.56</v>
      </c>
    </row>
    <row r="33" spans="1:10" x14ac:dyDescent="0.25">
      <c r="A33" s="1"/>
      <c r="B33" s="1" t="s">
        <v>134</v>
      </c>
      <c r="C33" s="1"/>
      <c r="D33" s="1"/>
      <c r="E33" s="1"/>
      <c r="F33" s="4"/>
      <c r="G33" s="5"/>
      <c r="H33" s="4"/>
      <c r="I33" s="5"/>
      <c r="J33" s="4"/>
    </row>
    <row r="34" spans="1:10" x14ac:dyDescent="0.25">
      <c r="A34" s="1"/>
      <c r="B34" s="1"/>
      <c r="C34" s="1" t="s">
        <v>135</v>
      </c>
      <c r="D34" s="1"/>
      <c r="E34" s="1"/>
      <c r="F34" s="4">
        <v>1886448.09</v>
      </c>
      <c r="G34" s="5"/>
      <c r="H34" s="4">
        <v>2130300.06</v>
      </c>
      <c r="I34" s="5"/>
      <c r="J34" s="4">
        <f>ROUND((F34-H34),5)</f>
        <v>-243851.97</v>
      </c>
    </row>
    <row r="35" spans="1:10" x14ac:dyDescent="0.25">
      <c r="A35" s="1"/>
      <c r="B35" s="1"/>
      <c r="C35" s="1" t="s">
        <v>136</v>
      </c>
      <c r="D35" s="1"/>
      <c r="E35" s="1"/>
      <c r="F35" s="4">
        <v>-1212506</v>
      </c>
      <c r="G35" s="5"/>
      <c r="H35" s="4">
        <v>-1212506</v>
      </c>
      <c r="I35" s="5"/>
      <c r="J35" s="4">
        <f>ROUND((F35-H35),5)</f>
        <v>0</v>
      </c>
    </row>
    <row r="36" spans="1:10" ht="15.75" thickBot="1" x14ac:dyDescent="0.3">
      <c r="A36" s="1"/>
      <c r="B36" s="1"/>
      <c r="C36" s="1" t="s">
        <v>137</v>
      </c>
      <c r="D36" s="1"/>
      <c r="E36" s="1"/>
      <c r="F36" s="7">
        <v>-144890.66</v>
      </c>
      <c r="G36" s="5"/>
      <c r="H36" s="7">
        <v>-144890.66</v>
      </c>
      <c r="I36" s="5"/>
      <c r="J36" s="7">
        <f>ROUND((F36-H36),5)</f>
        <v>0</v>
      </c>
    </row>
    <row r="37" spans="1:10" ht="15.75" thickBot="1" x14ac:dyDescent="0.3">
      <c r="A37" s="1"/>
      <c r="B37" s="1" t="s">
        <v>138</v>
      </c>
      <c r="C37" s="1"/>
      <c r="D37" s="1"/>
      <c r="E37" s="1"/>
      <c r="F37" s="9">
        <f>ROUND(SUM(F33:F36),5)</f>
        <v>529051.43000000005</v>
      </c>
      <c r="G37" s="5"/>
      <c r="H37" s="9">
        <f>ROUND(SUM(H33:H36),5)</f>
        <v>772903.4</v>
      </c>
      <c r="I37" s="5"/>
      <c r="J37" s="9">
        <f>ROUND((F37-H37),5)</f>
        <v>-243851.97</v>
      </c>
    </row>
    <row r="38" spans="1:10" s="11" customFormat="1" ht="12" thickBot="1" x14ac:dyDescent="0.25">
      <c r="A38" s="1" t="s">
        <v>139</v>
      </c>
      <c r="B38" s="1"/>
      <c r="C38" s="1"/>
      <c r="D38" s="1"/>
      <c r="E38" s="1"/>
      <c r="F38" s="10">
        <f>ROUND(F3+F21+F32+F37,5)</f>
        <v>6074350.7000000002</v>
      </c>
      <c r="G38" s="1"/>
      <c r="H38" s="10">
        <f>ROUND(H3+H21+H32+H37,5)</f>
        <v>3955840.88</v>
      </c>
      <c r="I38" s="1"/>
      <c r="J38" s="10">
        <f>ROUND((F38-H38),5)</f>
        <v>2118509.8199999998</v>
      </c>
    </row>
    <row r="39" spans="1:10" ht="15.75" thickTop="1" x14ac:dyDescent="0.25">
      <c r="A39" s="1" t="s">
        <v>140</v>
      </c>
      <c r="B39" s="1"/>
      <c r="C39" s="1"/>
      <c r="D39" s="1"/>
      <c r="E39" s="1"/>
      <c r="F39" s="4"/>
      <c r="G39" s="5"/>
      <c r="H39" s="4"/>
      <c r="I39" s="5"/>
      <c r="J39" s="4"/>
    </row>
    <row r="40" spans="1:10" x14ac:dyDescent="0.25">
      <c r="A40" s="1"/>
      <c r="B40" s="1" t="s">
        <v>141</v>
      </c>
      <c r="C40" s="1"/>
      <c r="D40" s="1"/>
      <c r="E40" s="1"/>
      <c r="F40" s="4"/>
      <c r="G40" s="5"/>
      <c r="H40" s="4"/>
      <c r="I40" s="5"/>
      <c r="J40" s="4"/>
    </row>
    <row r="41" spans="1:10" x14ac:dyDescent="0.25">
      <c r="A41" s="1"/>
      <c r="B41" s="1"/>
      <c r="C41" s="1" t="s">
        <v>142</v>
      </c>
      <c r="D41" s="1"/>
      <c r="E41" s="1"/>
      <c r="F41" s="4"/>
      <c r="G41" s="5"/>
      <c r="H41" s="4"/>
      <c r="I41" s="5"/>
      <c r="J41" s="4"/>
    </row>
    <row r="42" spans="1:10" x14ac:dyDescent="0.25">
      <c r="A42" s="1"/>
      <c r="B42" s="1"/>
      <c r="C42" s="1"/>
      <c r="D42" s="1" t="s">
        <v>143</v>
      </c>
      <c r="E42" s="1"/>
      <c r="F42" s="4"/>
      <c r="G42" s="5"/>
      <c r="H42" s="4"/>
      <c r="I42" s="5"/>
      <c r="J42" s="4"/>
    </row>
    <row r="43" spans="1:10" ht="15.75" thickBot="1" x14ac:dyDescent="0.3">
      <c r="A43" s="1"/>
      <c r="B43" s="1"/>
      <c r="C43" s="1"/>
      <c r="D43" s="1"/>
      <c r="E43" s="1" t="s">
        <v>144</v>
      </c>
      <c r="F43" s="6">
        <v>58471.78</v>
      </c>
      <c r="G43" s="5"/>
      <c r="H43" s="6">
        <v>118135.95</v>
      </c>
      <c r="I43" s="5"/>
      <c r="J43" s="6">
        <f>ROUND((F43-H43),5)</f>
        <v>-59664.17</v>
      </c>
    </row>
    <row r="44" spans="1:10" x14ac:dyDescent="0.25">
      <c r="A44" s="1"/>
      <c r="B44" s="1"/>
      <c r="C44" s="1"/>
      <c r="D44" s="1" t="s">
        <v>145</v>
      </c>
      <c r="E44" s="1"/>
      <c r="F44" s="4">
        <f>ROUND(SUM(F42:F43),5)</f>
        <v>58471.78</v>
      </c>
      <c r="G44" s="5"/>
      <c r="H44" s="4">
        <f>ROUND(SUM(H42:H43),5)</f>
        <v>118135.95</v>
      </c>
      <c r="I44" s="5"/>
      <c r="J44" s="4">
        <f>ROUND((F44-H44),5)</f>
        <v>-59664.17</v>
      </c>
    </row>
    <row r="45" spans="1:10" x14ac:dyDescent="0.25">
      <c r="A45" s="1"/>
      <c r="B45" s="1"/>
      <c r="C45" s="1"/>
      <c r="D45" s="1" t="s">
        <v>146</v>
      </c>
      <c r="E45" s="1"/>
      <c r="F45" s="4"/>
      <c r="G45" s="5"/>
      <c r="H45" s="4"/>
      <c r="I45" s="5"/>
      <c r="J45" s="4"/>
    </row>
    <row r="46" spans="1:10" x14ac:dyDescent="0.25">
      <c r="A46" s="1"/>
      <c r="B46" s="1"/>
      <c r="C46" s="1"/>
      <c r="D46" s="1"/>
      <c r="E46" s="1" t="s">
        <v>147</v>
      </c>
      <c r="F46" s="4">
        <v>3057.46</v>
      </c>
      <c r="G46" s="5"/>
      <c r="H46" s="4">
        <v>190400</v>
      </c>
      <c r="I46" s="5"/>
      <c r="J46" s="4">
        <f t="shared" ref="J46:J55" si="2">ROUND((F46-H46),5)</f>
        <v>-187342.54</v>
      </c>
    </row>
    <row r="47" spans="1:10" x14ac:dyDescent="0.25">
      <c r="A47" s="1"/>
      <c r="B47" s="1"/>
      <c r="C47" s="1"/>
      <c r="D47" s="1"/>
      <c r="E47" s="1" t="s">
        <v>148</v>
      </c>
      <c r="F47" s="4">
        <v>-7040.46</v>
      </c>
      <c r="G47" s="5"/>
      <c r="H47" s="4">
        <v>-3363.94</v>
      </c>
      <c r="I47" s="5"/>
      <c r="J47" s="4">
        <f t="shared" si="2"/>
        <v>-3676.52</v>
      </c>
    </row>
    <row r="48" spans="1:10" x14ac:dyDescent="0.25">
      <c r="A48" s="1"/>
      <c r="B48" s="1"/>
      <c r="C48" s="1"/>
      <c r="D48" s="1"/>
      <c r="E48" s="1" t="s">
        <v>149</v>
      </c>
      <c r="F48" s="4">
        <v>18822.919999999998</v>
      </c>
      <c r="G48" s="5"/>
      <c r="H48" s="4">
        <v>18822.919999999998</v>
      </c>
      <c r="I48" s="5"/>
      <c r="J48" s="4">
        <f t="shared" si="2"/>
        <v>0</v>
      </c>
    </row>
    <row r="49" spans="1:10" x14ac:dyDescent="0.25">
      <c r="A49" s="1"/>
      <c r="B49" s="1"/>
      <c r="C49" s="1"/>
      <c r="D49" s="1"/>
      <c r="E49" s="1" t="s">
        <v>150</v>
      </c>
      <c r="F49" s="4">
        <v>23362.560000000001</v>
      </c>
      <c r="G49" s="5"/>
      <c r="H49" s="4">
        <v>23362.560000000001</v>
      </c>
      <c r="I49" s="5"/>
      <c r="J49" s="4">
        <f t="shared" si="2"/>
        <v>0</v>
      </c>
    </row>
    <row r="50" spans="1:10" x14ac:dyDescent="0.25">
      <c r="A50" s="1"/>
      <c r="B50" s="1"/>
      <c r="C50" s="1"/>
      <c r="D50" s="1"/>
      <c r="E50" s="1" t="s">
        <v>151</v>
      </c>
      <c r="F50" s="4">
        <v>25000</v>
      </c>
      <c r="G50" s="5"/>
      <c r="H50" s="4">
        <v>25000</v>
      </c>
      <c r="I50" s="5"/>
      <c r="J50" s="4">
        <f t="shared" si="2"/>
        <v>0</v>
      </c>
    </row>
    <row r="51" spans="1:10" x14ac:dyDescent="0.25">
      <c r="A51" s="1"/>
      <c r="B51" s="1"/>
      <c r="C51" s="1"/>
      <c r="D51" s="1"/>
      <c r="E51" s="1" t="s">
        <v>152</v>
      </c>
      <c r="F51" s="4">
        <v>326721</v>
      </c>
      <c r="G51" s="5"/>
      <c r="H51" s="4">
        <v>326721</v>
      </c>
      <c r="I51" s="5"/>
      <c r="J51" s="4">
        <f t="shared" si="2"/>
        <v>0</v>
      </c>
    </row>
    <row r="52" spans="1:10" x14ac:dyDescent="0.25">
      <c r="A52" s="1"/>
      <c r="B52" s="1"/>
      <c r="C52" s="1"/>
      <c r="D52" s="1"/>
      <c r="E52" s="1" t="s">
        <v>153</v>
      </c>
      <c r="F52" s="4">
        <v>0</v>
      </c>
      <c r="G52" s="5"/>
      <c r="H52" s="4">
        <v>9464.85</v>
      </c>
      <c r="I52" s="5"/>
      <c r="J52" s="4">
        <f t="shared" si="2"/>
        <v>-9464.85</v>
      </c>
    </row>
    <row r="53" spans="1:10" ht="15.75" thickBot="1" x14ac:dyDescent="0.3">
      <c r="A53" s="1"/>
      <c r="B53" s="1"/>
      <c r="C53" s="1"/>
      <c r="D53" s="1"/>
      <c r="E53" s="1" t="s">
        <v>154</v>
      </c>
      <c r="F53" s="7">
        <v>291188.84000000003</v>
      </c>
      <c r="G53" s="5"/>
      <c r="H53" s="7">
        <v>114832.41</v>
      </c>
      <c r="I53" s="5"/>
      <c r="J53" s="7">
        <f t="shared" si="2"/>
        <v>176356.43</v>
      </c>
    </row>
    <row r="54" spans="1:10" ht="15.75" thickBot="1" x14ac:dyDescent="0.3">
      <c r="A54" s="1"/>
      <c r="B54" s="1"/>
      <c r="C54" s="1"/>
      <c r="D54" s="1" t="s">
        <v>155</v>
      </c>
      <c r="E54" s="1"/>
      <c r="F54" s="8">
        <f>ROUND(SUM(F45:F53),5)</f>
        <v>681112.32</v>
      </c>
      <c r="G54" s="5"/>
      <c r="H54" s="8">
        <f>ROUND(SUM(H45:H53),5)</f>
        <v>705239.8</v>
      </c>
      <c r="I54" s="5"/>
      <c r="J54" s="8">
        <f t="shared" si="2"/>
        <v>-24127.48</v>
      </c>
    </row>
    <row r="55" spans="1:10" x14ac:dyDescent="0.25">
      <c r="A55" s="1"/>
      <c r="B55" s="1"/>
      <c r="C55" s="1" t="s">
        <v>156</v>
      </c>
      <c r="D55" s="1"/>
      <c r="E55" s="1"/>
      <c r="F55" s="4">
        <f>ROUND(F41+F44+F54,5)</f>
        <v>739584.1</v>
      </c>
      <c r="G55" s="5"/>
      <c r="H55" s="4">
        <f>ROUND(H41+H44+H54,5)</f>
        <v>823375.75</v>
      </c>
      <c r="I55" s="5"/>
      <c r="J55" s="4">
        <f t="shared" si="2"/>
        <v>-83791.649999999994</v>
      </c>
    </row>
    <row r="56" spans="1:10" x14ac:dyDescent="0.25">
      <c r="A56" s="1"/>
      <c r="B56" s="1"/>
      <c r="C56" s="1" t="s">
        <v>157</v>
      </c>
      <c r="D56" s="1"/>
      <c r="E56" s="1"/>
      <c r="F56" s="4"/>
      <c r="G56" s="5"/>
      <c r="H56" s="4"/>
      <c r="I56" s="5"/>
      <c r="J56" s="4"/>
    </row>
    <row r="57" spans="1:10" x14ac:dyDescent="0.25">
      <c r="A57" s="1"/>
      <c r="B57" s="1"/>
      <c r="C57" s="1"/>
      <c r="D57" s="1" t="s">
        <v>158</v>
      </c>
      <c r="E57" s="1"/>
      <c r="F57" s="4">
        <v>400827.16</v>
      </c>
      <c r="G57" s="5"/>
      <c r="H57" s="4">
        <v>456203.86</v>
      </c>
      <c r="I57" s="5"/>
      <c r="J57" s="4">
        <f t="shared" ref="J57:J70" si="3">ROUND((F57-H57),5)</f>
        <v>-55376.7</v>
      </c>
    </row>
    <row r="58" spans="1:10" x14ac:dyDescent="0.25">
      <c r="A58" s="1"/>
      <c r="B58" s="1"/>
      <c r="C58" s="1"/>
      <c r="D58" s="1" t="s">
        <v>159</v>
      </c>
      <c r="E58" s="1"/>
      <c r="F58" s="4">
        <v>30637.86</v>
      </c>
      <c r="G58" s="5"/>
      <c r="H58" s="4">
        <v>50000</v>
      </c>
      <c r="I58" s="5"/>
      <c r="J58" s="4">
        <f t="shared" si="3"/>
        <v>-19362.14</v>
      </c>
    </row>
    <row r="59" spans="1:10" x14ac:dyDescent="0.25">
      <c r="A59" s="1"/>
      <c r="B59" s="1"/>
      <c r="C59" s="1"/>
      <c r="D59" s="1" t="s">
        <v>160</v>
      </c>
      <c r="E59" s="1"/>
      <c r="F59" s="4">
        <v>0</v>
      </c>
      <c r="G59" s="5"/>
      <c r="H59" s="4">
        <v>4137.6400000000003</v>
      </c>
      <c r="I59" s="5"/>
      <c r="J59" s="4">
        <f t="shared" si="3"/>
        <v>-4137.6400000000003</v>
      </c>
    </row>
    <row r="60" spans="1:10" x14ac:dyDescent="0.25">
      <c r="A60" s="1"/>
      <c r="B60" s="1"/>
      <c r="C60" s="1"/>
      <c r="D60" s="1" t="s">
        <v>161</v>
      </c>
      <c r="E60" s="1"/>
      <c r="F60" s="4">
        <v>67500</v>
      </c>
      <c r="G60" s="5"/>
      <c r="H60" s="4">
        <v>0</v>
      </c>
      <c r="I60" s="5"/>
      <c r="J60" s="4">
        <f t="shared" si="3"/>
        <v>67500</v>
      </c>
    </row>
    <row r="61" spans="1:10" x14ac:dyDescent="0.25">
      <c r="A61" s="1"/>
      <c r="B61" s="1"/>
      <c r="C61" s="1"/>
      <c r="D61" s="1" t="s">
        <v>162</v>
      </c>
      <c r="E61" s="1"/>
      <c r="F61" s="4">
        <v>0</v>
      </c>
      <c r="G61" s="5"/>
      <c r="H61" s="4">
        <v>1679.15</v>
      </c>
      <c r="I61" s="5"/>
      <c r="J61" s="4">
        <f t="shared" si="3"/>
        <v>-1679.15</v>
      </c>
    </row>
    <row r="62" spans="1:10" x14ac:dyDescent="0.25">
      <c r="A62" s="1"/>
      <c r="B62" s="1"/>
      <c r="C62" s="1"/>
      <c r="D62" s="1" t="s">
        <v>163</v>
      </c>
      <c r="E62" s="1"/>
      <c r="F62" s="4">
        <v>10000</v>
      </c>
      <c r="G62" s="5"/>
      <c r="H62" s="4">
        <v>0</v>
      </c>
      <c r="I62" s="5"/>
      <c r="J62" s="4">
        <f t="shared" si="3"/>
        <v>10000</v>
      </c>
    </row>
    <row r="63" spans="1:10" x14ac:dyDescent="0.25">
      <c r="A63" s="1"/>
      <c r="B63" s="1"/>
      <c r="C63" s="1"/>
      <c r="D63" s="1" t="s">
        <v>164</v>
      </c>
      <c r="E63" s="1"/>
      <c r="F63" s="4">
        <v>567363.83999999997</v>
      </c>
      <c r="G63" s="5"/>
      <c r="H63" s="4">
        <v>587509.01</v>
      </c>
      <c r="I63" s="5"/>
      <c r="J63" s="4">
        <f t="shared" si="3"/>
        <v>-20145.169999999998</v>
      </c>
    </row>
    <row r="64" spans="1:10" x14ac:dyDescent="0.25">
      <c r="A64" s="1"/>
      <c r="B64" s="1"/>
      <c r="C64" s="1"/>
      <c r="D64" s="1" t="s">
        <v>165</v>
      </c>
      <c r="E64" s="1"/>
      <c r="F64" s="4">
        <v>77657.740000000005</v>
      </c>
      <c r="G64" s="5"/>
      <c r="H64" s="4">
        <v>97282.45</v>
      </c>
      <c r="I64" s="5"/>
      <c r="J64" s="4">
        <f t="shared" si="3"/>
        <v>-19624.71</v>
      </c>
    </row>
    <row r="65" spans="1:10" x14ac:dyDescent="0.25">
      <c r="A65" s="1"/>
      <c r="B65" s="1"/>
      <c r="C65" s="1"/>
      <c r="D65" s="1" t="s">
        <v>166</v>
      </c>
      <c r="E65" s="1"/>
      <c r="F65" s="4">
        <v>-326721</v>
      </c>
      <c r="G65" s="5"/>
      <c r="H65" s="4">
        <v>-326721</v>
      </c>
      <c r="I65" s="5"/>
      <c r="J65" s="4">
        <f t="shared" si="3"/>
        <v>0</v>
      </c>
    </row>
    <row r="66" spans="1:10" x14ac:dyDescent="0.25">
      <c r="A66" s="1"/>
      <c r="B66" s="1"/>
      <c r="C66" s="1"/>
      <c r="D66" s="1" t="s">
        <v>167</v>
      </c>
      <c r="E66" s="1"/>
      <c r="F66" s="4">
        <v>33424.97</v>
      </c>
      <c r="G66" s="5"/>
      <c r="H66" s="4">
        <v>36693.94</v>
      </c>
      <c r="I66" s="5"/>
      <c r="J66" s="4">
        <f t="shared" si="3"/>
        <v>-3268.97</v>
      </c>
    </row>
    <row r="67" spans="1:10" x14ac:dyDescent="0.25">
      <c r="A67" s="1"/>
      <c r="B67" s="1"/>
      <c r="C67" s="1"/>
      <c r="D67" s="1" t="s">
        <v>168</v>
      </c>
      <c r="E67" s="1"/>
      <c r="F67" s="4">
        <v>-34136.99</v>
      </c>
      <c r="G67" s="5"/>
      <c r="H67" s="4">
        <v>430503</v>
      </c>
      <c r="I67" s="5"/>
      <c r="J67" s="4">
        <f t="shared" si="3"/>
        <v>-464639.99</v>
      </c>
    </row>
    <row r="68" spans="1:10" ht="15.75" thickBot="1" x14ac:dyDescent="0.3">
      <c r="A68" s="1"/>
      <c r="B68" s="1"/>
      <c r="C68" s="1"/>
      <c r="D68" s="1" t="s">
        <v>169</v>
      </c>
      <c r="E68" s="1"/>
      <c r="F68" s="7">
        <v>-26716.99</v>
      </c>
      <c r="G68" s="5"/>
      <c r="H68" s="7">
        <v>-26716.99</v>
      </c>
      <c r="I68" s="5"/>
      <c r="J68" s="7">
        <f t="shared" si="3"/>
        <v>0</v>
      </c>
    </row>
    <row r="69" spans="1:10" ht="15.75" thickBot="1" x14ac:dyDescent="0.3">
      <c r="A69" s="1"/>
      <c r="B69" s="1"/>
      <c r="C69" s="1" t="s">
        <v>170</v>
      </c>
      <c r="D69" s="1"/>
      <c r="E69" s="1"/>
      <c r="F69" s="8">
        <f>ROUND(SUM(F56:F68),5)</f>
        <v>799836.59</v>
      </c>
      <c r="G69" s="5"/>
      <c r="H69" s="8">
        <f>ROUND(SUM(H56:H68),5)</f>
        <v>1310571.06</v>
      </c>
      <c r="I69" s="5"/>
      <c r="J69" s="8">
        <f t="shared" si="3"/>
        <v>-510734.47</v>
      </c>
    </row>
    <row r="70" spans="1:10" x14ac:dyDescent="0.25">
      <c r="A70" s="1"/>
      <c r="B70" s="1" t="s">
        <v>171</v>
      </c>
      <c r="C70" s="1"/>
      <c r="D70" s="1"/>
      <c r="E70" s="1"/>
      <c r="F70" s="4">
        <f>ROUND(F40+F55+F69,5)</f>
        <v>1539420.69</v>
      </c>
      <c r="G70" s="5"/>
      <c r="H70" s="4">
        <f>ROUND(H40+H55+H69,5)</f>
        <v>2133946.81</v>
      </c>
      <c r="I70" s="5"/>
      <c r="J70" s="4">
        <f t="shared" si="3"/>
        <v>-594526.12</v>
      </c>
    </row>
    <row r="71" spans="1:10" x14ac:dyDescent="0.25">
      <c r="A71" s="1"/>
      <c r="B71" s="1" t="s">
        <v>172</v>
      </c>
      <c r="C71" s="1"/>
      <c r="D71" s="1"/>
      <c r="E71" s="1"/>
      <c r="F71" s="4"/>
      <c r="G71" s="5"/>
      <c r="H71" s="4"/>
      <c r="I71" s="5"/>
      <c r="J71" s="4"/>
    </row>
    <row r="72" spans="1:10" x14ac:dyDescent="0.25">
      <c r="A72" s="1"/>
      <c r="B72" s="1"/>
      <c r="C72" s="1" t="s">
        <v>173</v>
      </c>
      <c r="D72" s="1"/>
      <c r="E72" s="1"/>
      <c r="F72" s="4">
        <v>1909417.66</v>
      </c>
      <c r="G72" s="5"/>
      <c r="H72" s="4">
        <v>1743300.66</v>
      </c>
      <c r="I72" s="5"/>
      <c r="J72" s="4">
        <f>ROUND((F72-H72),5)</f>
        <v>166117</v>
      </c>
    </row>
    <row r="73" spans="1:10" ht="15.75" thickBot="1" x14ac:dyDescent="0.3">
      <c r="A73" s="1"/>
      <c r="B73" s="1"/>
      <c r="C73" s="1" t="s">
        <v>100</v>
      </c>
      <c r="D73" s="1"/>
      <c r="E73" s="1"/>
      <c r="F73" s="7">
        <v>2625512.35</v>
      </c>
      <c r="G73" s="5"/>
      <c r="H73" s="7">
        <v>78593.41</v>
      </c>
      <c r="I73" s="5"/>
      <c r="J73" s="7">
        <f>ROUND((F73-H73),5)</f>
        <v>2546918.94</v>
      </c>
    </row>
    <row r="74" spans="1:10" ht="15.75" thickBot="1" x14ac:dyDescent="0.3">
      <c r="A74" s="1"/>
      <c r="B74" s="1" t="s">
        <v>174</v>
      </c>
      <c r="C74" s="1"/>
      <c r="D74" s="1"/>
      <c r="E74" s="1"/>
      <c r="F74" s="9">
        <f>ROUND(SUM(F71:F73),5)</f>
        <v>4534930.01</v>
      </c>
      <c r="G74" s="5"/>
      <c r="H74" s="9">
        <f>ROUND(SUM(H71:H73),5)</f>
        <v>1821894.07</v>
      </c>
      <c r="I74" s="5"/>
      <c r="J74" s="9">
        <f>ROUND((F74-H74),5)</f>
        <v>2713035.94</v>
      </c>
    </row>
    <row r="75" spans="1:10" s="11" customFormat="1" ht="12" thickBot="1" x14ac:dyDescent="0.25">
      <c r="A75" s="1" t="s">
        <v>175</v>
      </c>
      <c r="B75" s="1"/>
      <c r="C75" s="1"/>
      <c r="D75" s="1"/>
      <c r="E75" s="1"/>
      <c r="F75" s="10">
        <f>ROUND(F39+F70+F74,5)</f>
        <v>6074350.7000000002</v>
      </c>
      <c r="G75" s="1"/>
      <c r="H75" s="10">
        <f>ROUND(H39+H70+H74,5)</f>
        <v>3955840.88</v>
      </c>
      <c r="I75" s="1"/>
      <c r="J75" s="10">
        <f>ROUND((F75-H75),5)</f>
        <v>2118509.8199999998</v>
      </c>
    </row>
    <row r="76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10:57 AM
&amp;"Arial,Bold"&amp;8 04/20/22
&amp;"Arial,Bold"&amp;8 Accrual Basis&amp;C&amp;"Arial,Bold"&amp;12 Habitat for Humanity of Catawba Valley
&amp;"Arial,Bold"&amp;14 Balance Sheet Prev Year Comparison
&amp;"Arial,Bold"&amp;10 As of March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0F0F-69E3-452B-9061-6313B5D7AB4D}">
  <sheetPr codeName="Sheet1"/>
  <dimension ref="A1:K103"/>
  <sheetViews>
    <sheetView zoomScaleNormal="100" workbookViewId="0">
      <pane xSplit="5" ySplit="2" topLeftCell="F45" activePane="bottomRight" state="frozenSplit"/>
      <selection pane="topRight" activeCell="F1" sqref="F1"/>
      <selection pane="bottomLeft" activeCell="A3" sqref="A3"/>
      <selection pane="bottomRight" activeCell="K42" sqref="K42"/>
    </sheetView>
  </sheetViews>
  <sheetFormatPr defaultRowHeight="15" x14ac:dyDescent="0.25"/>
  <cols>
    <col min="1" max="1" width="1.28515625" style="16" customWidth="1"/>
    <col min="2" max="2" width="1.42578125" style="16" customWidth="1"/>
    <col min="3" max="4" width="3" style="16" customWidth="1"/>
    <col min="5" max="5" width="27.85546875" style="16" customWidth="1"/>
    <col min="6" max="6" width="12.85546875" style="17" customWidth="1"/>
    <col min="7" max="7" width="2.28515625" style="17" customWidth="1"/>
    <col min="8" max="8" width="11.140625" style="17" customWidth="1"/>
    <col min="9" max="9" width="2.28515625" style="17" customWidth="1"/>
    <col min="10" max="10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1" ht="15.75" thickTop="1" x14ac:dyDescent="0.25">
      <c r="A3" s="1"/>
      <c r="B3" s="1"/>
      <c r="C3" s="1" t="s">
        <v>3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4</v>
      </c>
      <c r="E4" s="1"/>
      <c r="F4" s="4">
        <v>195000</v>
      </c>
      <c r="G4" s="5"/>
      <c r="H4" s="4">
        <v>282500</v>
      </c>
      <c r="I4" s="5"/>
      <c r="J4" s="4">
        <f>ROUND((F4-H4),5)</f>
        <v>-87500</v>
      </c>
      <c r="K4" s="34" t="s">
        <v>226</v>
      </c>
    </row>
    <row r="5" spans="1:11" x14ac:dyDescent="0.25">
      <c r="A5" s="1"/>
      <c r="B5" s="1"/>
      <c r="C5" s="1"/>
      <c r="D5" s="1" t="s">
        <v>5</v>
      </c>
      <c r="E5" s="1"/>
      <c r="F5" s="4"/>
      <c r="G5" s="5"/>
      <c r="H5" s="4"/>
      <c r="I5" s="5"/>
      <c r="J5" s="4"/>
    </row>
    <row r="6" spans="1:11" x14ac:dyDescent="0.25">
      <c r="A6" s="1"/>
      <c r="B6" s="1"/>
      <c r="C6" s="1"/>
      <c r="D6" s="1"/>
      <c r="E6" s="1" t="s">
        <v>6</v>
      </c>
      <c r="F6" s="4">
        <v>4980.41</v>
      </c>
      <c r="G6" s="5"/>
      <c r="H6" s="4">
        <v>27727</v>
      </c>
      <c r="I6" s="5"/>
      <c r="J6" s="4">
        <f t="shared" ref="J6:J11" si="0">ROUND((F6-H6),5)</f>
        <v>-22746.59</v>
      </c>
    </row>
    <row r="7" spans="1:11" x14ac:dyDescent="0.25">
      <c r="A7" s="1"/>
      <c r="B7" s="1"/>
      <c r="C7" s="1"/>
      <c r="D7" s="1"/>
      <c r="E7" s="1" t="s">
        <v>7</v>
      </c>
      <c r="F7" s="4">
        <v>6083</v>
      </c>
      <c r="G7" s="5"/>
      <c r="H7" s="4">
        <v>4000</v>
      </c>
      <c r="I7" s="5"/>
      <c r="J7" s="4">
        <f t="shared" si="0"/>
        <v>2083</v>
      </c>
    </row>
    <row r="8" spans="1:11" x14ac:dyDescent="0.25">
      <c r="A8" s="1"/>
      <c r="B8" s="1"/>
      <c r="C8" s="1"/>
      <c r="D8" s="1"/>
      <c r="E8" s="1" t="s">
        <v>8</v>
      </c>
      <c r="F8" s="4">
        <v>398</v>
      </c>
      <c r="G8" s="5"/>
      <c r="H8" s="4">
        <v>8000</v>
      </c>
      <c r="I8" s="5"/>
      <c r="J8" s="4">
        <f t="shared" si="0"/>
        <v>-7602</v>
      </c>
    </row>
    <row r="9" spans="1:11" x14ac:dyDescent="0.25">
      <c r="A9" s="1"/>
      <c r="B9" s="1"/>
      <c r="C9" s="1"/>
      <c r="D9" s="1"/>
      <c r="E9" s="1" t="s">
        <v>9</v>
      </c>
      <c r="F9" s="4">
        <v>254</v>
      </c>
      <c r="G9" s="5"/>
      <c r="H9" s="4">
        <v>20000</v>
      </c>
      <c r="I9" s="5"/>
      <c r="J9" s="4">
        <f t="shared" si="0"/>
        <v>-19746</v>
      </c>
    </row>
    <row r="10" spans="1:11" ht="15.75" thickBot="1" x14ac:dyDescent="0.3">
      <c r="A10" s="1"/>
      <c r="B10" s="1"/>
      <c r="C10" s="1"/>
      <c r="D10" s="1"/>
      <c r="E10" s="1" t="s">
        <v>10</v>
      </c>
      <c r="F10" s="6">
        <v>113.75</v>
      </c>
      <c r="G10" s="5"/>
      <c r="H10" s="6">
        <v>800</v>
      </c>
      <c r="I10" s="5"/>
      <c r="J10" s="6">
        <f t="shared" si="0"/>
        <v>-686.25</v>
      </c>
    </row>
    <row r="11" spans="1:11" x14ac:dyDescent="0.25">
      <c r="A11" s="1"/>
      <c r="B11" s="1"/>
      <c r="C11" s="1"/>
      <c r="D11" s="1" t="s">
        <v>11</v>
      </c>
      <c r="E11" s="1"/>
      <c r="F11" s="4">
        <f>ROUND(SUM(F5:F10),5)</f>
        <v>11829.16</v>
      </c>
      <c r="G11" s="5"/>
      <c r="H11" s="4">
        <f>ROUND(SUM(H5:H10),5)</f>
        <v>60527</v>
      </c>
      <c r="I11" s="5"/>
      <c r="J11" s="4">
        <f t="shared" si="0"/>
        <v>-48697.84</v>
      </c>
      <c r="K11" s="33" t="s">
        <v>204</v>
      </c>
    </row>
    <row r="12" spans="1:11" x14ac:dyDescent="0.25">
      <c r="A12" s="1"/>
      <c r="B12" s="1"/>
      <c r="C12" s="1"/>
      <c r="D12" s="1" t="s">
        <v>12</v>
      </c>
      <c r="E12" s="1"/>
      <c r="F12" s="4"/>
      <c r="G12" s="5"/>
      <c r="H12" s="4"/>
      <c r="I12" s="5"/>
      <c r="J12" s="4"/>
    </row>
    <row r="13" spans="1:11" x14ac:dyDescent="0.25">
      <c r="A13" s="1"/>
      <c r="B13" s="1"/>
      <c r="C13" s="1"/>
      <c r="D13" s="1"/>
      <c r="E13" s="1" t="s">
        <v>13</v>
      </c>
      <c r="F13" s="4">
        <v>603.28</v>
      </c>
      <c r="G13" s="5"/>
      <c r="H13" s="4">
        <v>0</v>
      </c>
      <c r="I13" s="5"/>
      <c r="J13" s="4">
        <f t="shared" ref="J13:J19" si="1">ROUND((F13-H13),5)</f>
        <v>603.28</v>
      </c>
    </row>
    <row r="14" spans="1:11" x14ac:dyDescent="0.25">
      <c r="A14" s="1"/>
      <c r="B14" s="1"/>
      <c r="C14" s="1"/>
      <c r="D14" s="1"/>
      <c r="E14" s="1" t="s">
        <v>14</v>
      </c>
      <c r="F14" s="4">
        <v>0.05</v>
      </c>
      <c r="G14" s="5"/>
      <c r="H14" s="4">
        <v>0</v>
      </c>
      <c r="I14" s="5"/>
      <c r="J14" s="4">
        <f t="shared" si="1"/>
        <v>0.05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6">
        <v>373.16</v>
      </c>
      <c r="G15" s="5"/>
      <c r="H15" s="6">
        <v>2150</v>
      </c>
      <c r="I15" s="5"/>
      <c r="J15" s="6">
        <f t="shared" si="1"/>
        <v>-1776.84</v>
      </c>
    </row>
    <row r="16" spans="1:11" x14ac:dyDescent="0.25">
      <c r="A16" s="1"/>
      <c r="B16" s="1"/>
      <c r="C16" s="1"/>
      <c r="D16" s="1" t="s">
        <v>16</v>
      </c>
      <c r="E16" s="1"/>
      <c r="F16" s="4">
        <f>ROUND(SUM(F12:F15),5)</f>
        <v>976.49</v>
      </c>
      <c r="G16" s="5"/>
      <c r="H16" s="4">
        <f>ROUND(SUM(H12:H15),5)</f>
        <v>2150</v>
      </c>
      <c r="I16" s="5"/>
      <c r="J16" s="4">
        <f t="shared" si="1"/>
        <v>-1173.51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7">
        <v>117340.39</v>
      </c>
      <c r="G17" s="5"/>
      <c r="H17" s="7">
        <v>80000</v>
      </c>
      <c r="I17" s="5"/>
      <c r="J17" s="7">
        <f t="shared" si="1"/>
        <v>37340.39</v>
      </c>
      <c r="K17" s="34" t="s">
        <v>206</v>
      </c>
    </row>
    <row r="18" spans="1:11" ht="15.75" thickBot="1" x14ac:dyDescent="0.3">
      <c r="A18" s="1"/>
      <c r="B18" s="1"/>
      <c r="C18" s="1" t="s">
        <v>18</v>
      </c>
      <c r="D18" s="1"/>
      <c r="E18" s="1"/>
      <c r="F18" s="8">
        <f>ROUND(SUM(F3:F4)+F11+SUM(F16:F17),5)</f>
        <v>325146.03999999998</v>
      </c>
      <c r="G18" s="5"/>
      <c r="H18" s="8">
        <f>ROUND(SUM(H3:H4)+H11+SUM(H16:H17),5)</f>
        <v>425177</v>
      </c>
      <c r="I18" s="5"/>
      <c r="J18" s="8">
        <f t="shared" si="1"/>
        <v>-100030.96</v>
      </c>
    </row>
    <row r="19" spans="1:11" x14ac:dyDescent="0.25">
      <c r="A19" s="1"/>
      <c r="B19" s="1" t="s">
        <v>19</v>
      </c>
      <c r="C19" s="1"/>
      <c r="D19" s="1"/>
      <c r="E19" s="1"/>
      <c r="F19" s="4">
        <f>F18</f>
        <v>325146.03999999998</v>
      </c>
      <c r="G19" s="5"/>
      <c r="H19" s="4">
        <f>H18</f>
        <v>425177</v>
      </c>
      <c r="I19" s="5"/>
      <c r="J19" s="4">
        <f t="shared" si="1"/>
        <v>-100030.96</v>
      </c>
    </row>
    <row r="20" spans="1:11" x14ac:dyDescent="0.25">
      <c r="A20" s="1"/>
      <c r="B20" s="1"/>
      <c r="C20" s="1" t="s">
        <v>20</v>
      </c>
      <c r="D20" s="1"/>
      <c r="E20" s="1"/>
      <c r="F20" s="4"/>
      <c r="G20" s="5"/>
      <c r="H20" s="4"/>
      <c r="I20" s="5"/>
      <c r="J20" s="4"/>
    </row>
    <row r="21" spans="1:11" x14ac:dyDescent="0.25">
      <c r="A21" s="1"/>
      <c r="B21" s="1"/>
      <c r="C21" s="1"/>
      <c r="D21" s="1" t="s">
        <v>21</v>
      </c>
      <c r="E21" s="1"/>
      <c r="F21" s="4"/>
      <c r="G21" s="5"/>
      <c r="H21" s="4"/>
      <c r="I21" s="5"/>
      <c r="J21" s="4"/>
    </row>
    <row r="22" spans="1:11" x14ac:dyDescent="0.25">
      <c r="A22" s="1"/>
      <c r="B22" s="1"/>
      <c r="C22" s="1"/>
      <c r="D22" s="1"/>
      <c r="E22" s="1" t="s">
        <v>22</v>
      </c>
      <c r="F22" s="4">
        <v>79935.34</v>
      </c>
      <c r="G22" s="5"/>
      <c r="H22" s="4">
        <v>75000</v>
      </c>
      <c r="I22" s="5"/>
      <c r="J22" s="4">
        <f>ROUND((F22-H22),5)</f>
        <v>4935.34</v>
      </c>
    </row>
    <row r="23" spans="1:11" x14ac:dyDescent="0.25">
      <c r="A23" s="1"/>
      <c r="B23" s="1"/>
      <c r="C23" s="1"/>
      <c r="D23" s="1"/>
      <c r="E23" s="1" t="s">
        <v>23</v>
      </c>
      <c r="F23" s="4">
        <v>5588.1</v>
      </c>
      <c r="G23" s="5"/>
      <c r="H23" s="4">
        <v>6000</v>
      </c>
      <c r="I23" s="5"/>
      <c r="J23" s="4">
        <f>ROUND((F23-H23),5)</f>
        <v>-411.9</v>
      </c>
    </row>
    <row r="24" spans="1:11" x14ac:dyDescent="0.25">
      <c r="A24" s="1"/>
      <c r="B24" s="1"/>
      <c r="C24" s="1"/>
      <c r="D24" s="1"/>
      <c r="E24" s="1" t="s">
        <v>24</v>
      </c>
      <c r="F24" s="4">
        <v>1713.66</v>
      </c>
      <c r="G24" s="5"/>
      <c r="H24" s="4">
        <v>2250</v>
      </c>
      <c r="I24" s="5"/>
      <c r="J24" s="4">
        <f>ROUND((F24-H24),5)</f>
        <v>-536.34</v>
      </c>
    </row>
    <row r="25" spans="1:11" ht="15.75" thickBot="1" x14ac:dyDescent="0.3">
      <c r="A25" s="1"/>
      <c r="B25" s="1"/>
      <c r="C25" s="1"/>
      <c r="D25" s="1"/>
      <c r="E25" s="1" t="s">
        <v>25</v>
      </c>
      <c r="F25" s="6">
        <v>10646.4</v>
      </c>
      <c r="G25" s="5"/>
      <c r="H25" s="6">
        <v>6337.5</v>
      </c>
      <c r="I25" s="5"/>
      <c r="J25" s="6">
        <f>ROUND((F25-H25),5)</f>
        <v>4308.8999999999996</v>
      </c>
    </row>
    <row r="26" spans="1:11" x14ac:dyDescent="0.25">
      <c r="A26" s="1"/>
      <c r="B26" s="1"/>
      <c r="C26" s="1"/>
      <c r="D26" s="1" t="s">
        <v>26</v>
      </c>
      <c r="E26" s="1"/>
      <c r="F26" s="4">
        <f>ROUND(SUM(F21:F25),5)</f>
        <v>97883.5</v>
      </c>
      <c r="G26" s="5"/>
      <c r="H26" s="4">
        <f>ROUND(SUM(H21:H25),5)</f>
        <v>89587.5</v>
      </c>
      <c r="I26" s="5"/>
      <c r="J26" s="4">
        <f>ROUND((F26-H26),5)</f>
        <v>8296</v>
      </c>
    </row>
    <row r="27" spans="1:11" x14ac:dyDescent="0.25">
      <c r="A27" s="1"/>
      <c r="B27" s="1"/>
      <c r="C27" s="1"/>
      <c r="D27" s="1" t="s">
        <v>27</v>
      </c>
      <c r="E27" s="1"/>
      <c r="F27" s="4"/>
      <c r="G27" s="5"/>
      <c r="H27" s="4"/>
      <c r="I27" s="5"/>
      <c r="J27" s="4"/>
    </row>
    <row r="28" spans="1:11" x14ac:dyDescent="0.25">
      <c r="A28" s="1"/>
      <c r="B28" s="1"/>
      <c r="C28" s="1"/>
      <c r="D28" s="1"/>
      <c r="E28" s="1" t="s">
        <v>28</v>
      </c>
      <c r="F28" s="4">
        <v>151525.70000000001</v>
      </c>
      <c r="G28" s="5"/>
      <c r="H28" s="4">
        <v>175000</v>
      </c>
      <c r="I28" s="5"/>
      <c r="J28" s="4">
        <f t="shared" ref="J28:J36" si="2">ROUND((F28-H28),5)</f>
        <v>-23474.3</v>
      </c>
      <c r="K28" s="34" t="s">
        <v>226</v>
      </c>
    </row>
    <row r="29" spans="1:11" x14ac:dyDescent="0.25">
      <c r="A29" s="1"/>
      <c r="B29" s="1"/>
      <c r="C29" s="1"/>
      <c r="D29" s="1"/>
      <c r="E29" s="1" t="s">
        <v>29</v>
      </c>
      <c r="F29" s="4">
        <v>0</v>
      </c>
      <c r="G29" s="5"/>
      <c r="H29" s="4">
        <v>100</v>
      </c>
      <c r="I29" s="5"/>
      <c r="J29" s="4">
        <f t="shared" si="2"/>
        <v>-100</v>
      </c>
    </row>
    <row r="30" spans="1:11" x14ac:dyDescent="0.25">
      <c r="A30" s="1"/>
      <c r="B30" s="1"/>
      <c r="C30" s="1"/>
      <c r="D30" s="1"/>
      <c r="E30" s="1" t="s">
        <v>30</v>
      </c>
      <c r="F30" s="4">
        <v>4279.1400000000003</v>
      </c>
      <c r="G30" s="5"/>
      <c r="H30" s="4">
        <v>2625</v>
      </c>
      <c r="I30" s="5"/>
      <c r="J30" s="4">
        <f t="shared" si="2"/>
        <v>1654.14</v>
      </c>
    </row>
    <row r="31" spans="1:11" x14ac:dyDescent="0.25">
      <c r="A31" s="1"/>
      <c r="B31" s="1"/>
      <c r="C31" s="1"/>
      <c r="D31" s="1"/>
      <c r="E31" s="1" t="s">
        <v>31</v>
      </c>
      <c r="F31" s="4">
        <v>9.52</v>
      </c>
      <c r="G31" s="5"/>
      <c r="H31" s="4">
        <v>250</v>
      </c>
      <c r="I31" s="5"/>
      <c r="J31" s="4">
        <f t="shared" si="2"/>
        <v>-240.48</v>
      </c>
    </row>
    <row r="32" spans="1:11" x14ac:dyDescent="0.25">
      <c r="A32" s="1"/>
      <c r="B32" s="1"/>
      <c r="C32" s="1"/>
      <c r="D32" s="1"/>
      <c r="E32" s="1" t="s">
        <v>32</v>
      </c>
      <c r="F32" s="4">
        <v>0</v>
      </c>
      <c r="G32" s="5"/>
      <c r="H32" s="4">
        <v>100</v>
      </c>
      <c r="I32" s="5"/>
      <c r="J32" s="4">
        <f t="shared" si="2"/>
        <v>-100</v>
      </c>
    </row>
    <row r="33" spans="1:11" x14ac:dyDescent="0.25">
      <c r="A33" s="1"/>
      <c r="B33" s="1"/>
      <c r="C33" s="1"/>
      <c r="D33" s="1"/>
      <c r="E33" s="1" t="s">
        <v>33</v>
      </c>
      <c r="F33" s="4">
        <v>289.41000000000003</v>
      </c>
      <c r="G33" s="5"/>
      <c r="H33" s="4">
        <v>350</v>
      </c>
      <c r="I33" s="5"/>
      <c r="J33" s="4">
        <f t="shared" si="2"/>
        <v>-60.59</v>
      </c>
    </row>
    <row r="34" spans="1:11" x14ac:dyDescent="0.25">
      <c r="A34" s="1"/>
      <c r="B34" s="1"/>
      <c r="C34" s="1"/>
      <c r="D34" s="1"/>
      <c r="E34" s="1" t="s">
        <v>34</v>
      </c>
      <c r="F34" s="4">
        <v>-7.11</v>
      </c>
      <c r="G34" s="5"/>
      <c r="H34" s="4">
        <v>0</v>
      </c>
      <c r="I34" s="5"/>
      <c r="J34" s="4">
        <f t="shared" si="2"/>
        <v>-7.11</v>
      </c>
    </row>
    <row r="35" spans="1:11" ht="15.75" thickBot="1" x14ac:dyDescent="0.3">
      <c r="A35" s="1"/>
      <c r="B35" s="1"/>
      <c r="C35" s="1"/>
      <c r="D35" s="1"/>
      <c r="E35" s="1" t="s">
        <v>35</v>
      </c>
      <c r="F35" s="6">
        <v>532.70000000000005</v>
      </c>
      <c r="G35" s="5"/>
      <c r="H35" s="6">
        <v>250</v>
      </c>
      <c r="I35" s="5"/>
      <c r="J35" s="6">
        <f t="shared" si="2"/>
        <v>282.7</v>
      </c>
    </row>
    <row r="36" spans="1:11" x14ac:dyDescent="0.25">
      <c r="A36" s="1"/>
      <c r="B36" s="1"/>
      <c r="C36" s="1"/>
      <c r="D36" s="1" t="s">
        <v>36</v>
      </c>
      <c r="E36" s="1"/>
      <c r="F36" s="4">
        <f>ROUND(SUM(F27:F35),5)</f>
        <v>156629.35999999999</v>
      </c>
      <c r="G36" s="5"/>
      <c r="H36" s="4">
        <f>ROUND(SUM(H27:H35),5)</f>
        <v>178675</v>
      </c>
      <c r="I36" s="5"/>
      <c r="J36" s="4">
        <f t="shared" si="2"/>
        <v>-22045.64</v>
      </c>
    </row>
    <row r="37" spans="1:11" x14ac:dyDescent="0.25">
      <c r="A37" s="1"/>
      <c r="B37" s="1"/>
      <c r="C37" s="1"/>
      <c r="D37" s="1" t="s">
        <v>37</v>
      </c>
      <c r="E37" s="1"/>
      <c r="F37" s="4"/>
      <c r="G37" s="5"/>
      <c r="H37" s="4"/>
      <c r="I37" s="5"/>
      <c r="J37" s="4"/>
    </row>
    <row r="38" spans="1:11" x14ac:dyDescent="0.25">
      <c r="A38" s="1"/>
      <c r="B38" s="1"/>
      <c r="C38" s="1"/>
      <c r="D38" s="1"/>
      <c r="E38" s="1" t="s">
        <v>38</v>
      </c>
      <c r="F38" s="4">
        <v>12603.81</v>
      </c>
      <c r="G38" s="5"/>
      <c r="H38" s="4">
        <v>12330</v>
      </c>
      <c r="I38" s="5"/>
      <c r="J38" s="4">
        <f t="shared" ref="J38:J45" si="3">ROUND((F38-H38),5)</f>
        <v>273.81</v>
      </c>
    </row>
    <row r="39" spans="1:11" x14ac:dyDescent="0.25">
      <c r="A39" s="1"/>
      <c r="B39" s="1"/>
      <c r="C39" s="1"/>
      <c r="D39" s="1"/>
      <c r="E39" s="1" t="s">
        <v>39</v>
      </c>
      <c r="F39" s="4">
        <v>840.21</v>
      </c>
      <c r="G39" s="5"/>
      <c r="H39" s="4">
        <v>974.5</v>
      </c>
      <c r="I39" s="5"/>
      <c r="J39" s="4">
        <f t="shared" si="3"/>
        <v>-134.29</v>
      </c>
    </row>
    <row r="40" spans="1:11" x14ac:dyDescent="0.25">
      <c r="A40" s="1"/>
      <c r="B40" s="1"/>
      <c r="C40" s="1"/>
      <c r="D40" s="1"/>
      <c r="E40" s="1" t="s">
        <v>40</v>
      </c>
      <c r="F40" s="4">
        <v>374.52</v>
      </c>
      <c r="G40" s="5"/>
      <c r="H40" s="4">
        <v>378</v>
      </c>
      <c r="I40" s="5"/>
      <c r="J40" s="4">
        <f t="shared" si="3"/>
        <v>-3.48</v>
      </c>
    </row>
    <row r="41" spans="1:11" x14ac:dyDescent="0.25">
      <c r="A41" s="1"/>
      <c r="B41" s="1"/>
      <c r="C41" s="1"/>
      <c r="D41" s="1"/>
      <c r="E41" s="1" t="s">
        <v>41</v>
      </c>
      <c r="F41" s="4">
        <v>2140.19</v>
      </c>
      <c r="G41" s="5"/>
      <c r="H41" s="4">
        <v>1602.91</v>
      </c>
      <c r="I41" s="5"/>
      <c r="J41" s="4">
        <f t="shared" si="3"/>
        <v>537.28</v>
      </c>
    </row>
    <row r="42" spans="1:11" ht="18.75" x14ac:dyDescent="0.3">
      <c r="A42" s="1"/>
      <c r="B42" s="1"/>
      <c r="C42" s="1"/>
      <c r="D42" s="1"/>
      <c r="E42" s="1" t="s">
        <v>42</v>
      </c>
      <c r="F42" s="4">
        <v>20937.78</v>
      </c>
      <c r="G42" s="5"/>
      <c r="H42" s="4">
        <v>8500</v>
      </c>
      <c r="I42" s="5"/>
      <c r="J42" s="4">
        <f t="shared" si="3"/>
        <v>12437.78</v>
      </c>
      <c r="K42" s="48" t="s">
        <v>232</v>
      </c>
    </row>
    <row r="43" spans="1:11" x14ac:dyDescent="0.25">
      <c r="A43" s="1"/>
      <c r="B43" s="1"/>
      <c r="C43" s="1"/>
      <c r="D43" s="1"/>
      <c r="E43" s="1" t="s">
        <v>43</v>
      </c>
      <c r="F43" s="4">
        <v>865.97</v>
      </c>
      <c r="G43" s="5"/>
      <c r="H43" s="4">
        <v>585</v>
      </c>
      <c r="I43" s="5"/>
      <c r="J43" s="4">
        <f t="shared" si="3"/>
        <v>280.97000000000003</v>
      </c>
    </row>
    <row r="44" spans="1:11" ht="15.75" thickBot="1" x14ac:dyDescent="0.3">
      <c r="A44" s="1"/>
      <c r="B44" s="1"/>
      <c r="C44" s="1"/>
      <c r="D44" s="1"/>
      <c r="E44" s="1" t="s">
        <v>44</v>
      </c>
      <c r="F44" s="6">
        <v>1811.42</v>
      </c>
      <c r="G44" s="5"/>
      <c r="H44" s="6">
        <v>325</v>
      </c>
      <c r="I44" s="5"/>
      <c r="J44" s="6">
        <f t="shared" si="3"/>
        <v>1486.42</v>
      </c>
    </row>
    <row r="45" spans="1:11" x14ac:dyDescent="0.25">
      <c r="A45" s="1"/>
      <c r="B45" s="1"/>
      <c r="C45" s="1"/>
      <c r="D45" s="1" t="s">
        <v>45</v>
      </c>
      <c r="E45" s="1"/>
      <c r="F45" s="4">
        <f>ROUND(SUM(F37:F44),5)</f>
        <v>39573.9</v>
      </c>
      <c r="G45" s="5"/>
      <c r="H45" s="4">
        <f>ROUND(SUM(H37:H44),5)</f>
        <v>24695.41</v>
      </c>
      <c r="I45" s="5"/>
      <c r="J45" s="4">
        <f t="shared" si="3"/>
        <v>14878.49</v>
      </c>
    </row>
    <row r="46" spans="1:11" x14ac:dyDescent="0.25">
      <c r="A46" s="1"/>
      <c r="B46" s="1"/>
      <c r="C46" s="1"/>
      <c r="D46" s="1" t="s">
        <v>46</v>
      </c>
      <c r="E46" s="1"/>
      <c r="F46" s="4"/>
      <c r="G46" s="5"/>
      <c r="H46" s="4"/>
      <c r="I46" s="5"/>
      <c r="J46" s="4"/>
    </row>
    <row r="47" spans="1:11" x14ac:dyDescent="0.25">
      <c r="A47" s="1"/>
      <c r="B47" s="1"/>
      <c r="C47" s="1"/>
      <c r="D47" s="1"/>
      <c r="E47" s="1" t="s">
        <v>47</v>
      </c>
      <c r="F47" s="4">
        <v>10000</v>
      </c>
      <c r="G47" s="5"/>
      <c r="H47" s="4">
        <v>5000</v>
      </c>
      <c r="I47" s="5"/>
      <c r="J47" s="4">
        <f t="shared" ref="J47:J64" si="4">ROUND((F47-H47),5)</f>
        <v>5000</v>
      </c>
    </row>
    <row r="48" spans="1:11" x14ac:dyDescent="0.25">
      <c r="A48" s="1"/>
      <c r="B48" s="1"/>
      <c r="C48" s="1"/>
      <c r="D48" s="1"/>
      <c r="E48" s="1" t="s">
        <v>48</v>
      </c>
      <c r="F48" s="4">
        <v>72</v>
      </c>
      <c r="G48" s="5"/>
      <c r="H48" s="4">
        <v>550</v>
      </c>
      <c r="I48" s="5"/>
      <c r="J48" s="4">
        <f t="shared" si="4"/>
        <v>-478</v>
      </c>
    </row>
    <row r="49" spans="1:10" x14ac:dyDescent="0.25">
      <c r="A49" s="1"/>
      <c r="B49" s="1"/>
      <c r="C49" s="1"/>
      <c r="D49" s="1"/>
      <c r="E49" s="1" t="s">
        <v>49</v>
      </c>
      <c r="F49" s="4">
        <v>2070.6</v>
      </c>
      <c r="G49" s="5"/>
      <c r="H49" s="4">
        <v>1000</v>
      </c>
      <c r="I49" s="5"/>
      <c r="J49" s="4">
        <f t="shared" si="4"/>
        <v>1070.5999999999999</v>
      </c>
    </row>
    <row r="50" spans="1:10" x14ac:dyDescent="0.25">
      <c r="A50" s="1"/>
      <c r="B50" s="1"/>
      <c r="C50" s="1"/>
      <c r="D50" s="1"/>
      <c r="E50" s="1" t="s">
        <v>50</v>
      </c>
      <c r="F50" s="4">
        <v>1050</v>
      </c>
      <c r="G50" s="5"/>
      <c r="H50" s="4">
        <v>900</v>
      </c>
      <c r="I50" s="5"/>
      <c r="J50" s="4">
        <f t="shared" si="4"/>
        <v>150</v>
      </c>
    </row>
    <row r="51" spans="1:10" x14ac:dyDescent="0.25">
      <c r="A51" s="1"/>
      <c r="B51" s="1"/>
      <c r="C51" s="1"/>
      <c r="D51" s="1"/>
      <c r="E51" s="1" t="s">
        <v>51</v>
      </c>
      <c r="F51" s="4">
        <v>243.87</v>
      </c>
      <c r="G51" s="5"/>
      <c r="H51" s="4">
        <v>125</v>
      </c>
      <c r="I51" s="5"/>
      <c r="J51" s="4">
        <f t="shared" si="4"/>
        <v>118.87</v>
      </c>
    </row>
    <row r="52" spans="1:10" x14ac:dyDescent="0.25">
      <c r="A52" s="1"/>
      <c r="B52" s="1"/>
      <c r="C52" s="1"/>
      <c r="D52" s="1"/>
      <c r="E52" s="1" t="s">
        <v>52</v>
      </c>
      <c r="F52" s="4">
        <v>1317.08</v>
      </c>
      <c r="G52" s="5"/>
      <c r="H52" s="4">
        <v>970.83</v>
      </c>
      <c r="I52" s="5"/>
      <c r="J52" s="4">
        <f t="shared" si="4"/>
        <v>346.25</v>
      </c>
    </row>
    <row r="53" spans="1:10" x14ac:dyDescent="0.25">
      <c r="A53" s="1"/>
      <c r="B53" s="1"/>
      <c r="C53" s="1"/>
      <c r="D53" s="1"/>
      <c r="E53" s="1" t="s">
        <v>53</v>
      </c>
      <c r="F53" s="4">
        <v>1766.74</v>
      </c>
      <c r="G53" s="5"/>
      <c r="H53" s="4">
        <v>1633.33</v>
      </c>
      <c r="I53" s="5"/>
      <c r="J53" s="4">
        <f t="shared" si="4"/>
        <v>133.41</v>
      </c>
    </row>
    <row r="54" spans="1:10" x14ac:dyDescent="0.25">
      <c r="A54" s="1"/>
      <c r="B54" s="1"/>
      <c r="C54" s="1"/>
      <c r="D54" s="1"/>
      <c r="E54" s="1" t="s">
        <v>54</v>
      </c>
      <c r="F54" s="4">
        <v>0</v>
      </c>
      <c r="G54" s="5"/>
      <c r="H54" s="4">
        <v>400</v>
      </c>
      <c r="I54" s="5"/>
      <c r="J54" s="4">
        <f t="shared" si="4"/>
        <v>-400</v>
      </c>
    </row>
    <row r="55" spans="1:10" x14ac:dyDescent="0.25">
      <c r="A55" s="1"/>
      <c r="B55" s="1"/>
      <c r="C55" s="1"/>
      <c r="D55" s="1"/>
      <c r="E55" s="1" t="s">
        <v>55</v>
      </c>
      <c r="F55" s="4">
        <v>0</v>
      </c>
      <c r="G55" s="5"/>
      <c r="H55" s="4">
        <v>416.66</v>
      </c>
      <c r="I55" s="5"/>
      <c r="J55" s="4">
        <f t="shared" si="4"/>
        <v>-416.66</v>
      </c>
    </row>
    <row r="56" spans="1:10" x14ac:dyDescent="0.25">
      <c r="A56" s="1"/>
      <c r="B56" s="1"/>
      <c r="C56" s="1"/>
      <c r="D56" s="1"/>
      <c r="E56" s="1" t="s">
        <v>56</v>
      </c>
      <c r="F56" s="4">
        <v>0</v>
      </c>
      <c r="G56" s="5"/>
      <c r="H56" s="4">
        <v>2500</v>
      </c>
      <c r="I56" s="5"/>
      <c r="J56" s="4">
        <f t="shared" si="4"/>
        <v>-2500</v>
      </c>
    </row>
    <row r="57" spans="1:10" x14ac:dyDescent="0.25">
      <c r="A57" s="1"/>
      <c r="B57" s="1"/>
      <c r="C57" s="1"/>
      <c r="D57" s="1"/>
      <c r="E57" s="1" t="s">
        <v>57</v>
      </c>
      <c r="F57" s="4">
        <v>1458.68</v>
      </c>
      <c r="G57" s="5"/>
      <c r="H57" s="4">
        <v>1333.33</v>
      </c>
      <c r="I57" s="5"/>
      <c r="J57" s="4">
        <f t="shared" si="4"/>
        <v>125.35</v>
      </c>
    </row>
    <row r="58" spans="1:10" x14ac:dyDescent="0.25">
      <c r="A58" s="1"/>
      <c r="B58" s="1"/>
      <c r="C58" s="1"/>
      <c r="D58" s="1"/>
      <c r="E58" s="1" t="s">
        <v>58</v>
      </c>
      <c r="F58" s="4">
        <v>1204.6600000000001</v>
      </c>
      <c r="G58" s="5"/>
      <c r="H58" s="4">
        <v>1300</v>
      </c>
      <c r="I58" s="5"/>
      <c r="J58" s="4">
        <f t="shared" si="4"/>
        <v>-95.34</v>
      </c>
    </row>
    <row r="59" spans="1:10" x14ac:dyDescent="0.25">
      <c r="A59" s="1"/>
      <c r="B59" s="1"/>
      <c r="C59" s="1"/>
      <c r="D59" s="1"/>
      <c r="E59" s="1" t="s">
        <v>59</v>
      </c>
      <c r="F59" s="4">
        <v>7.96</v>
      </c>
      <c r="G59" s="5"/>
      <c r="H59" s="4">
        <v>533.33000000000004</v>
      </c>
      <c r="I59" s="5"/>
      <c r="J59" s="4">
        <f t="shared" si="4"/>
        <v>-525.37</v>
      </c>
    </row>
    <row r="60" spans="1:10" x14ac:dyDescent="0.25">
      <c r="A60" s="1"/>
      <c r="B60" s="1"/>
      <c r="C60" s="1"/>
      <c r="D60" s="1"/>
      <c r="E60" s="1" t="s">
        <v>60</v>
      </c>
      <c r="F60" s="4">
        <v>1600</v>
      </c>
      <c r="G60" s="5"/>
      <c r="H60" s="4">
        <v>2800</v>
      </c>
      <c r="I60" s="5"/>
      <c r="J60" s="4">
        <f t="shared" si="4"/>
        <v>-1200</v>
      </c>
    </row>
    <row r="61" spans="1:10" x14ac:dyDescent="0.25">
      <c r="A61" s="1"/>
      <c r="B61" s="1"/>
      <c r="C61" s="1"/>
      <c r="D61" s="1"/>
      <c r="E61" s="1" t="s">
        <v>61</v>
      </c>
      <c r="F61" s="4">
        <v>108.23</v>
      </c>
      <c r="G61" s="5"/>
      <c r="H61" s="4">
        <v>300</v>
      </c>
      <c r="I61" s="5"/>
      <c r="J61" s="4">
        <f t="shared" si="4"/>
        <v>-191.77</v>
      </c>
    </row>
    <row r="62" spans="1:10" x14ac:dyDescent="0.25">
      <c r="A62" s="1"/>
      <c r="B62" s="1"/>
      <c r="C62" s="1"/>
      <c r="D62" s="1"/>
      <c r="E62" s="1" t="s">
        <v>62</v>
      </c>
      <c r="F62" s="4">
        <v>3688.55</v>
      </c>
      <c r="G62" s="5"/>
      <c r="H62" s="4">
        <v>2833.33</v>
      </c>
      <c r="I62" s="5"/>
      <c r="J62" s="4">
        <f t="shared" si="4"/>
        <v>855.22</v>
      </c>
    </row>
    <row r="63" spans="1:10" ht="15.75" thickBot="1" x14ac:dyDescent="0.3">
      <c r="A63" s="1"/>
      <c r="B63" s="1"/>
      <c r="C63" s="1"/>
      <c r="D63" s="1"/>
      <c r="E63" s="1" t="s">
        <v>63</v>
      </c>
      <c r="F63" s="6">
        <v>-12.76</v>
      </c>
      <c r="G63" s="5"/>
      <c r="H63" s="6">
        <v>1525</v>
      </c>
      <c r="I63" s="5"/>
      <c r="J63" s="6">
        <f t="shared" si="4"/>
        <v>-1537.76</v>
      </c>
    </row>
    <row r="64" spans="1:10" x14ac:dyDescent="0.25">
      <c r="A64" s="1"/>
      <c r="B64" s="1"/>
      <c r="C64" s="1"/>
      <c r="D64" s="1" t="s">
        <v>64</v>
      </c>
      <c r="E64" s="1"/>
      <c r="F64" s="4">
        <f>ROUND(SUM(F46:F63),5)</f>
        <v>24575.61</v>
      </c>
      <c r="G64" s="5"/>
      <c r="H64" s="4">
        <f>ROUND(SUM(H46:H63),5)</f>
        <v>24120.81</v>
      </c>
      <c r="I64" s="5"/>
      <c r="J64" s="4">
        <f t="shared" si="4"/>
        <v>454.8</v>
      </c>
    </row>
    <row r="65" spans="1:11" x14ac:dyDescent="0.25">
      <c r="A65" s="1"/>
      <c r="B65" s="1"/>
      <c r="C65" s="1"/>
      <c r="D65" s="1" t="s">
        <v>65</v>
      </c>
      <c r="E65" s="1"/>
      <c r="F65" s="4"/>
      <c r="G65" s="5"/>
      <c r="H65" s="4"/>
      <c r="I65" s="5"/>
      <c r="J65" s="4"/>
    </row>
    <row r="66" spans="1:11" x14ac:dyDescent="0.25">
      <c r="A66" s="1"/>
      <c r="B66" s="1"/>
      <c r="C66" s="1"/>
      <c r="D66" s="1"/>
      <c r="E66" s="1" t="s">
        <v>66</v>
      </c>
      <c r="F66" s="4">
        <v>152.85</v>
      </c>
      <c r="G66" s="5"/>
      <c r="H66" s="4">
        <v>0</v>
      </c>
      <c r="I66" s="5"/>
      <c r="J66" s="4">
        <f t="shared" ref="J66:J76" si="5">ROUND((F66-H66),5)</f>
        <v>152.85</v>
      </c>
    </row>
    <row r="67" spans="1:11" x14ac:dyDescent="0.25">
      <c r="A67" s="1"/>
      <c r="B67" s="1"/>
      <c r="C67" s="1"/>
      <c r="D67" s="1"/>
      <c r="E67" s="1" t="s">
        <v>67</v>
      </c>
      <c r="F67" s="4">
        <v>1000</v>
      </c>
      <c r="G67" s="5"/>
      <c r="H67" s="4">
        <v>3000</v>
      </c>
      <c r="I67" s="5"/>
      <c r="J67" s="4">
        <f t="shared" si="5"/>
        <v>-2000</v>
      </c>
    </row>
    <row r="68" spans="1:11" x14ac:dyDescent="0.25">
      <c r="A68" s="1"/>
      <c r="B68" s="1"/>
      <c r="C68" s="1"/>
      <c r="D68" s="1"/>
      <c r="E68" s="1" t="s">
        <v>68</v>
      </c>
      <c r="F68" s="4">
        <v>97.99</v>
      </c>
      <c r="G68" s="5"/>
      <c r="H68" s="4">
        <v>383</v>
      </c>
      <c r="I68" s="5"/>
      <c r="J68" s="4">
        <f t="shared" si="5"/>
        <v>-285.01</v>
      </c>
    </row>
    <row r="69" spans="1:11" x14ac:dyDescent="0.25">
      <c r="A69" s="1"/>
      <c r="B69" s="1"/>
      <c r="C69" s="1"/>
      <c r="D69" s="1"/>
      <c r="E69" s="1" t="s">
        <v>69</v>
      </c>
      <c r="F69" s="4">
        <v>350.76</v>
      </c>
      <c r="G69" s="5"/>
      <c r="H69" s="4">
        <v>4000</v>
      </c>
      <c r="I69" s="5"/>
      <c r="J69" s="4">
        <f t="shared" si="5"/>
        <v>-3649.24</v>
      </c>
    </row>
    <row r="70" spans="1:11" x14ac:dyDescent="0.25">
      <c r="A70" s="1"/>
      <c r="B70" s="1"/>
      <c r="C70" s="1"/>
      <c r="D70" s="1"/>
      <c r="E70" s="1" t="s">
        <v>70</v>
      </c>
      <c r="F70" s="4">
        <v>631.32000000000005</v>
      </c>
      <c r="G70" s="5"/>
      <c r="H70" s="4">
        <v>500</v>
      </c>
      <c r="I70" s="5"/>
      <c r="J70" s="4">
        <f t="shared" si="5"/>
        <v>131.32</v>
      </c>
    </row>
    <row r="71" spans="1:11" x14ac:dyDescent="0.25">
      <c r="A71" s="1"/>
      <c r="B71" s="1"/>
      <c r="C71" s="1"/>
      <c r="D71" s="1"/>
      <c r="E71" s="1" t="s">
        <v>71</v>
      </c>
      <c r="F71" s="4">
        <v>0</v>
      </c>
      <c r="G71" s="5"/>
      <c r="H71" s="4">
        <v>33.33</v>
      </c>
      <c r="I71" s="5"/>
      <c r="J71" s="4">
        <f t="shared" si="5"/>
        <v>-33.33</v>
      </c>
    </row>
    <row r="72" spans="1:11" x14ac:dyDescent="0.25">
      <c r="A72" s="1"/>
      <c r="B72" s="1"/>
      <c r="C72" s="1"/>
      <c r="D72" s="1"/>
      <c r="E72" s="1" t="s">
        <v>72</v>
      </c>
      <c r="F72" s="4">
        <v>1000</v>
      </c>
      <c r="G72" s="5"/>
      <c r="H72" s="4">
        <v>0</v>
      </c>
      <c r="I72" s="5"/>
      <c r="J72" s="4">
        <f t="shared" si="5"/>
        <v>1000</v>
      </c>
    </row>
    <row r="73" spans="1:11" x14ac:dyDescent="0.25">
      <c r="A73" s="1"/>
      <c r="B73" s="1"/>
      <c r="C73" s="1"/>
      <c r="D73" s="1"/>
      <c r="E73" s="1" t="s">
        <v>73</v>
      </c>
      <c r="F73" s="4">
        <v>2552.21</v>
      </c>
      <c r="G73" s="5"/>
      <c r="H73" s="4">
        <v>5200</v>
      </c>
      <c r="I73" s="5"/>
      <c r="J73" s="4">
        <f t="shared" si="5"/>
        <v>-2647.79</v>
      </c>
    </row>
    <row r="74" spans="1:11" x14ac:dyDescent="0.25">
      <c r="A74" s="1"/>
      <c r="B74" s="1"/>
      <c r="C74" s="1"/>
      <c r="D74" s="1"/>
      <c r="E74" s="1" t="s">
        <v>74</v>
      </c>
      <c r="F74" s="4">
        <v>91.05</v>
      </c>
      <c r="G74" s="5"/>
      <c r="H74" s="4">
        <v>100</v>
      </c>
      <c r="I74" s="5"/>
      <c r="J74" s="4">
        <f t="shared" si="5"/>
        <v>-8.9499999999999993</v>
      </c>
    </row>
    <row r="75" spans="1:11" ht="15.75" thickBot="1" x14ac:dyDescent="0.3">
      <c r="A75" s="1"/>
      <c r="B75" s="1"/>
      <c r="C75" s="1"/>
      <c r="D75" s="1"/>
      <c r="E75" s="1" t="s">
        <v>75</v>
      </c>
      <c r="F75" s="6">
        <v>498.75</v>
      </c>
      <c r="G75" s="5"/>
      <c r="H75" s="6">
        <v>2000</v>
      </c>
      <c r="I75" s="5"/>
      <c r="J75" s="6">
        <f t="shared" si="5"/>
        <v>-1501.25</v>
      </c>
    </row>
    <row r="76" spans="1:11" x14ac:dyDescent="0.25">
      <c r="A76" s="1"/>
      <c r="B76" s="1"/>
      <c r="C76" s="1"/>
      <c r="D76" s="1" t="s">
        <v>76</v>
      </c>
      <c r="E76" s="1"/>
      <c r="F76" s="4">
        <f>ROUND(SUM(F65:F75),5)</f>
        <v>6374.93</v>
      </c>
      <c r="G76" s="5"/>
      <c r="H76" s="4">
        <f>ROUND(SUM(H65:H75),5)</f>
        <v>15216.33</v>
      </c>
      <c r="I76" s="5"/>
      <c r="J76" s="4">
        <f t="shared" si="5"/>
        <v>-8841.4</v>
      </c>
      <c r="K76" s="37" t="s">
        <v>210</v>
      </c>
    </row>
    <row r="77" spans="1:11" x14ac:dyDescent="0.25">
      <c r="A77" s="1"/>
      <c r="B77" s="1"/>
      <c r="C77" s="1"/>
      <c r="D77" s="1" t="s">
        <v>77</v>
      </c>
      <c r="E77" s="1"/>
      <c r="F77" s="4"/>
      <c r="G77" s="5"/>
      <c r="H77" s="4"/>
      <c r="I77" s="5"/>
      <c r="J77" s="4"/>
    </row>
    <row r="78" spans="1:11" x14ac:dyDescent="0.25">
      <c r="A78" s="1"/>
      <c r="B78" s="1"/>
      <c r="C78" s="1"/>
      <c r="D78" s="1"/>
      <c r="E78" s="1" t="s">
        <v>78</v>
      </c>
      <c r="F78" s="4">
        <v>30543.18</v>
      </c>
      <c r="G78" s="5"/>
      <c r="H78" s="4">
        <v>34290</v>
      </c>
      <c r="I78" s="5"/>
      <c r="J78" s="4">
        <f>ROUND((F78-H78),5)</f>
        <v>-3746.82</v>
      </c>
    </row>
    <row r="79" spans="1:11" x14ac:dyDescent="0.25">
      <c r="A79" s="1"/>
      <c r="B79" s="1"/>
      <c r="C79" s="1"/>
      <c r="D79" s="1"/>
      <c r="E79" s="1" t="s">
        <v>79</v>
      </c>
      <c r="F79" s="4">
        <v>2526.54</v>
      </c>
      <c r="G79" s="5"/>
      <c r="H79" s="4">
        <v>2747</v>
      </c>
      <c r="I79" s="5"/>
      <c r="J79" s="4">
        <f>ROUND((F79-H79),5)</f>
        <v>-220.46</v>
      </c>
    </row>
    <row r="80" spans="1:11" x14ac:dyDescent="0.25">
      <c r="A80" s="1"/>
      <c r="B80" s="1"/>
      <c r="C80" s="1"/>
      <c r="D80" s="1"/>
      <c r="E80" s="1" t="s">
        <v>80</v>
      </c>
      <c r="F80" s="4">
        <v>662.65</v>
      </c>
      <c r="G80" s="5"/>
      <c r="H80" s="4">
        <v>865</v>
      </c>
      <c r="I80" s="5"/>
      <c r="J80" s="4">
        <f>ROUND((F80-H80),5)</f>
        <v>-202.35</v>
      </c>
    </row>
    <row r="81" spans="1:11" ht="15.75" thickBot="1" x14ac:dyDescent="0.3">
      <c r="A81" s="1"/>
      <c r="B81" s="1"/>
      <c r="C81" s="1"/>
      <c r="D81" s="1"/>
      <c r="E81" s="1" t="s">
        <v>81</v>
      </c>
      <c r="F81" s="6">
        <v>7361.54</v>
      </c>
      <c r="G81" s="5"/>
      <c r="H81" s="6">
        <v>4457.66</v>
      </c>
      <c r="I81" s="5"/>
      <c r="J81" s="6">
        <f>ROUND((F81-H81),5)</f>
        <v>2903.88</v>
      </c>
    </row>
    <row r="82" spans="1:11" x14ac:dyDescent="0.25">
      <c r="A82" s="1"/>
      <c r="B82" s="1"/>
      <c r="C82" s="1"/>
      <c r="D82" s="1" t="s">
        <v>82</v>
      </c>
      <c r="E82" s="1"/>
      <c r="F82" s="4">
        <f>ROUND(SUM(F77:F81),5)</f>
        <v>41093.910000000003</v>
      </c>
      <c r="G82" s="5"/>
      <c r="H82" s="4">
        <f>ROUND(SUM(H77:H81),5)</f>
        <v>42359.66</v>
      </c>
      <c r="I82" s="5"/>
      <c r="J82" s="4">
        <f>ROUND((F82-H82),5)</f>
        <v>-1265.75</v>
      </c>
    </row>
    <row r="83" spans="1:11" x14ac:dyDescent="0.25">
      <c r="A83" s="1"/>
      <c r="B83" s="1"/>
      <c r="C83" s="1"/>
      <c r="D83" s="1" t="s">
        <v>83</v>
      </c>
      <c r="E83" s="1"/>
      <c r="F83" s="4"/>
      <c r="G83" s="5"/>
      <c r="H83" s="4"/>
      <c r="I83" s="5"/>
      <c r="J83" s="4"/>
    </row>
    <row r="84" spans="1:11" x14ac:dyDescent="0.25">
      <c r="A84" s="1"/>
      <c r="B84" s="1"/>
      <c r="C84" s="1"/>
      <c r="D84" s="1"/>
      <c r="E84" s="1" t="s">
        <v>84</v>
      </c>
      <c r="F84" s="4">
        <v>54.87</v>
      </c>
      <c r="G84" s="5"/>
      <c r="H84" s="4">
        <v>0</v>
      </c>
      <c r="I84" s="5"/>
      <c r="J84" s="4">
        <f t="shared" ref="J84:J100" si="6">ROUND((F84-H84),5)</f>
        <v>54.87</v>
      </c>
    </row>
    <row r="85" spans="1:11" x14ac:dyDescent="0.25">
      <c r="A85" s="1"/>
      <c r="B85" s="1"/>
      <c r="C85" s="1"/>
      <c r="D85" s="1"/>
      <c r="E85" s="1" t="s">
        <v>85</v>
      </c>
      <c r="F85" s="4">
        <v>1905.94</v>
      </c>
      <c r="G85" s="5"/>
      <c r="H85" s="4">
        <v>996.66</v>
      </c>
      <c r="I85" s="5"/>
      <c r="J85" s="4">
        <f t="shared" si="6"/>
        <v>909.28</v>
      </c>
    </row>
    <row r="86" spans="1:11" x14ac:dyDescent="0.25">
      <c r="A86" s="1"/>
      <c r="B86" s="1"/>
      <c r="C86" s="1"/>
      <c r="D86" s="1"/>
      <c r="E86" s="1" t="s">
        <v>86</v>
      </c>
      <c r="F86" s="4">
        <v>863.85</v>
      </c>
      <c r="G86" s="5"/>
      <c r="H86" s="4">
        <v>833.33</v>
      </c>
      <c r="I86" s="5"/>
      <c r="J86" s="4">
        <f t="shared" si="6"/>
        <v>30.52</v>
      </c>
    </row>
    <row r="87" spans="1:11" x14ac:dyDescent="0.25">
      <c r="A87" s="1"/>
      <c r="B87" s="1"/>
      <c r="C87" s="1"/>
      <c r="D87" s="1"/>
      <c r="E87" s="1" t="s">
        <v>87</v>
      </c>
      <c r="F87" s="4">
        <v>658.52</v>
      </c>
      <c r="G87" s="5"/>
      <c r="H87" s="4">
        <v>500</v>
      </c>
      <c r="I87" s="5"/>
      <c r="J87" s="4">
        <f t="shared" si="6"/>
        <v>158.52000000000001</v>
      </c>
    </row>
    <row r="88" spans="1:11" x14ac:dyDescent="0.25">
      <c r="A88" s="1"/>
      <c r="B88" s="1"/>
      <c r="C88" s="1"/>
      <c r="D88" s="1"/>
      <c r="E88" s="1" t="s">
        <v>88</v>
      </c>
      <c r="F88" s="4">
        <v>2473.23</v>
      </c>
      <c r="G88" s="5"/>
      <c r="H88" s="4">
        <v>3000</v>
      </c>
      <c r="I88" s="5"/>
      <c r="J88" s="4">
        <f t="shared" si="6"/>
        <v>-526.77</v>
      </c>
    </row>
    <row r="89" spans="1:11" x14ac:dyDescent="0.25">
      <c r="A89" s="1"/>
      <c r="B89" s="1"/>
      <c r="C89" s="1"/>
      <c r="D89" s="1"/>
      <c r="E89" s="1" t="s">
        <v>89</v>
      </c>
      <c r="F89" s="4">
        <v>0</v>
      </c>
      <c r="G89" s="5"/>
      <c r="H89" s="4">
        <v>1250</v>
      </c>
      <c r="I89" s="5"/>
      <c r="J89" s="4">
        <f t="shared" si="6"/>
        <v>-1250</v>
      </c>
    </row>
    <row r="90" spans="1:11" x14ac:dyDescent="0.25">
      <c r="A90" s="1"/>
      <c r="B90" s="1"/>
      <c r="C90" s="1"/>
      <c r="D90" s="1"/>
      <c r="E90" s="1" t="s">
        <v>90</v>
      </c>
      <c r="F90" s="4">
        <v>4360.09</v>
      </c>
      <c r="G90" s="5"/>
      <c r="H90" s="4">
        <v>1125</v>
      </c>
      <c r="I90" s="5"/>
      <c r="J90" s="4">
        <f t="shared" si="6"/>
        <v>3235.09</v>
      </c>
      <c r="K90" s="42" t="s">
        <v>212</v>
      </c>
    </row>
    <row r="91" spans="1:11" x14ac:dyDescent="0.25">
      <c r="A91" s="1"/>
      <c r="B91" s="1"/>
      <c r="C91" s="1"/>
      <c r="D91" s="1"/>
      <c r="E91" s="1" t="s">
        <v>91</v>
      </c>
      <c r="F91" s="4">
        <v>300</v>
      </c>
      <c r="G91" s="5"/>
      <c r="H91" s="4">
        <v>1700</v>
      </c>
      <c r="I91" s="5"/>
      <c r="J91" s="4">
        <f t="shared" si="6"/>
        <v>-1400</v>
      </c>
    </row>
    <row r="92" spans="1:11" x14ac:dyDescent="0.25">
      <c r="A92" s="1"/>
      <c r="B92" s="1"/>
      <c r="C92" s="1"/>
      <c r="D92" s="1"/>
      <c r="E92" s="1" t="s">
        <v>92</v>
      </c>
      <c r="F92" s="4">
        <v>800</v>
      </c>
      <c r="G92" s="5"/>
      <c r="H92" s="4">
        <v>1190</v>
      </c>
      <c r="I92" s="5"/>
      <c r="J92" s="4">
        <f t="shared" si="6"/>
        <v>-390</v>
      </c>
    </row>
    <row r="93" spans="1:11" x14ac:dyDescent="0.25">
      <c r="A93" s="1"/>
      <c r="B93" s="1"/>
      <c r="C93" s="1"/>
      <c r="D93" s="1"/>
      <c r="E93" s="1" t="s">
        <v>93</v>
      </c>
      <c r="F93" s="4">
        <v>46.32</v>
      </c>
      <c r="G93" s="5"/>
      <c r="H93" s="4">
        <v>100</v>
      </c>
      <c r="I93" s="5"/>
      <c r="J93" s="4">
        <f t="shared" si="6"/>
        <v>-53.68</v>
      </c>
    </row>
    <row r="94" spans="1:11" x14ac:dyDescent="0.25">
      <c r="A94" s="1"/>
      <c r="B94" s="1"/>
      <c r="C94" s="1"/>
      <c r="D94" s="1"/>
      <c r="E94" s="1" t="s">
        <v>94</v>
      </c>
      <c r="F94" s="4">
        <v>7577.3</v>
      </c>
      <c r="G94" s="5"/>
      <c r="H94" s="4">
        <v>5600</v>
      </c>
      <c r="I94" s="5"/>
      <c r="J94" s="4">
        <f t="shared" si="6"/>
        <v>1977.3</v>
      </c>
    </row>
    <row r="95" spans="1:11" x14ac:dyDescent="0.25">
      <c r="A95" s="1"/>
      <c r="B95" s="1"/>
      <c r="C95" s="1"/>
      <c r="D95" s="1"/>
      <c r="E95" s="1" t="s">
        <v>95</v>
      </c>
      <c r="F95" s="4">
        <v>1157.75</v>
      </c>
      <c r="G95" s="5"/>
      <c r="H95" s="4">
        <v>650</v>
      </c>
      <c r="I95" s="5"/>
      <c r="J95" s="4">
        <f t="shared" si="6"/>
        <v>507.75</v>
      </c>
    </row>
    <row r="96" spans="1:11" x14ac:dyDescent="0.25">
      <c r="A96" s="1"/>
      <c r="B96" s="1"/>
      <c r="C96" s="1"/>
      <c r="D96" s="1"/>
      <c r="E96" s="1" t="s">
        <v>96</v>
      </c>
      <c r="F96" s="4">
        <v>2729.33</v>
      </c>
      <c r="G96" s="5"/>
      <c r="H96" s="4">
        <v>3000</v>
      </c>
      <c r="I96" s="5"/>
      <c r="J96" s="4">
        <f t="shared" si="6"/>
        <v>-270.67</v>
      </c>
    </row>
    <row r="97" spans="1:11" ht="15.75" thickBot="1" x14ac:dyDescent="0.3">
      <c r="A97" s="1"/>
      <c r="B97" s="1"/>
      <c r="C97" s="1"/>
      <c r="D97" s="1"/>
      <c r="E97" s="1" t="s">
        <v>97</v>
      </c>
      <c r="F97" s="7">
        <v>0</v>
      </c>
      <c r="G97" s="5"/>
      <c r="H97" s="7">
        <v>120</v>
      </c>
      <c r="I97" s="5"/>
      <c r="J97" s="7">
        <f t="shared" si="6"/>
        <v>-120</v>
      </c>
    </row>
    <row r="98" spans="1:11" ht="15.75" thickBot="1" x14ac:dyDescent="0.3">
      <c r="A98" s="1"/>
      <c r="B98" s="1"/>
      <c r="C98" s="1"/>
      <c r="D98" s="1" t="s">
        <v>98</v>
      </c>
      <c r="E98" s="1"/>
      <c r="F98" s="9">
        <f>ROUND(SUM(F83:F97),5)</f>
        <v>22927.200000000001</v>
      </c>
      <c r="G98" s="5"/>
      <c r="H98" s="9">
        <f>ROUND(SUM(H83:H97),5)</f>
        <v>20064.990000000002</v>
      </c>
      <c r="I98" s="5"/>
      <c r="J98" s="9">
        <f t="shared" si="6"/>
        <v>2862.21</v>
      </c>
    </row>
    <row r="99" spans="1:11" ht="15.75" thickBot="1" x14ac:dyDescent="0.3">
      <c r="A99" s="1"/>
      <c r="B99" s="1"/>
      <c r="C99" s="1" t="s">
        <v>99</v>
      </c>
      <c r="D99" s="1"/>
      <c r="E99" s="1"/>
      <c r="F99" s="9">
        <f>ROUND(F20+F26+F36+F45+F64+F76+F82+F98,5)</f>
        <v>389058.41</v>
      </c>
      <c r="G99" s="5"/>
      <c r="H99" s="9">
        <f>ROUND(H20+H26+H36+H45+H64+H76+H82+H98,5)</f>
        <v>394719.7</v>
      </c>
      <c r="I99" s="5"/>
      <c r="J99" s="9">
        <f t="shared" si="6"/>
        <v>-5661.29</v>
      </c>
    </row>
    <row r="100" spans="1:11" s="11" customFormat="1" ht="12" thickBot="1" x14ac:dyDescent="0.25">
      <c r="A100" s="1" t="s">
        <v>100</v>
      </c>
      <c r="B100" s="1"/>
      <c r="C100" s="1"/>
      <c r="D100" s="1"/>
      <c r="E100" s="1"/>
      <c r="F100" s="10">
        <f>ROUND(F19-F99,5)</f>
        <v>-63912.37</v>
      </c>
      <c r="G100" s="1"/>
      <c r="H100" s="10">
        <f>ROUND(H19-H99,5)</f>
        <v>30457.3</v>
      </c>
      <c r="I100" s="1"/>
      <c r="J100" s="10">
        <f t="shared" si="6"/>
        <v>-94369.67</v>
      </c>
    </row>
    <row r="101" spans="1:11" ht="15.75" thickTop="1" x14ac:dyDescent="0.25"/>
    <row r="102" spans="1:11" x14ac:dyDescent="0.25">
      <c r="A102" s="16" t="s">
        <v>190</v>
      </c>
      <c r="F102" s="4">
        <f>+F17-F82-F98</f>
        <v>53319.28</v>
      </c>
      <c r="H102" s="4">
        <f>+H17-H82-H98</f>
        <v>17575.349999999995</v>
      </c>
      <c r="J102" s="4">
        <f>+J17-J82-J98</f>
        <v>35743.93</v>
      </c>
      <c r="K102" s="34" t="s">
        <v>206</v>
      </c>
    </row>
    <row r="103" spans="1:11" x14ac:dyDescent="0.25">
      <c r="A103" s="16" t="s">
        <v>191</v>
      </c>
      <c r="J103" s="19">
        <f>+J17/H17</f>
        <v>0.46675487500000001</v>
      </c>
    </row>
  </sheetData>
  <pageMargins left="0.7" right="0.7" top="0.75" bottom="0.75" header="0.1" footer="0.3"/>
  <pageSetup orientation="portrait" r:id="rId1"/>
  <headerFooter>
    <oddHeader>&amp;L&amp;"Arial,Bold"&amp;8 10:54 AM
&amp;"Arial,Bold"&amp;8 04/20/22
&amp;"Arial,Bold"&amp;8 Accrual Basis&amp;C&amp;"Arial,Bold"&amp;12 Habitat for Humanity of Catawba Valley
&amp;"Arial,Bold"&amp;14 Profit &amp;&amp; Loss Budget vs. Actual
&amp;"Arial,Bold"&amp;10 March 2022</oddHeader>
    <oddFooter>&amp;R&amp;"Arial,Bold"&amp;8 Page &amp;P of &amp;N</oddFooter>
  </headerFooter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333375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333375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AD49-23BC-4F28-BE23-3B7A7D65C4BA}">
  <sheetPr codeName="Sheet3"/>
  <dimension ref="A1:J22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2" sqref="J12"/>
    </sheetView>
  </sheetViews>
  <sheetFormatPr defaultRowHeight="15" x14ac:dyDescent="0.25"/>
  <cols>
    <col min="1" max="3" width="3" style="16" customWidth="1"/>
    <col min="4" max="4" width="29" style="16" customWidth="1"/>
    <col min="5" max="5" width="9.85546875" style="17" bestFit="1" customWidth="1"/>
    <col min="6" max="6" width="2.28515625" style="17" customWidth="1"/>
    <col min="7" max="7" width="10" style="17" customWidth="1"/>
    <col min="8" max="8" width="2.28515625" style="17" customWidth="1"/>
    <col min="9" max="9" width="11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0</v>
      </c>
      <c r="F2" s="14"/>
      <c r="G2" s="13" t="s">
        <v>176</v>
      </c>
      <c r="H2" s="14"/>
      <c r="I2" s="13" t="s">
        <v>103</v>
      </c>
    </row>
    <row r="3" spans="1:10" ht="15.75" thickTop="1" x14ac:dyDescent="0.25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4</v>
      </c>
      <c r="E4" s="4">
        <v>195000</v>
      </c>
      <c r="F4" s="5"/>
      <c r="G4" s="4">
        <v>0</v>
      </c>
      <c r="H4" s="5"/>
      <c r="I4" s="4">
        <f t="shared" ref="I4:I9" si="0">ROUND((E4-G4),5)</f>
        <v>195000</v>
      </c>
      <c r="J4" s="50" t="s">
        <v>212</v>
      </c>
    </row>
    <row r="5" spans="1:10" x14ac:dyDescent="0.25">
      <c r="A5" s="1"/>
      <c r="B5" s="1"/>
      <c r="C5" s="1"/>
      <c r="D5" s="1" t="s">
        <v>5</v>
      </c>
      <c r="E5" s="4">
        <v>11829.16</v>
      </c>
      <c r="F5" s="5"/>
      <c r="G5" s="4">
        <v>12134.23</v>
      </c>
      <c r="H5" s="5"/>
      <c r="I5" s="4">
        <f t="shared" si="0"/>
        <v>-305.07</v>
      </c>
      <c r="J5" s="38" t="s">
        <v>204</v>
      </c>
    </row>
    <row r="6" spans="1:10" x14ac:dyDescent="0.25">
      <c r="A6" s="1"/>
      <c r="B6" s="1"/>
      <c r="C6" s="1"/>
      <c r="D6" s="1" t="s">
        <v>12</v>
      </c>
      <c r="E6" s="4">
        <v>976.49</v>
      </c>
      <c r="F6" s="5"/>
      <c r="G6" s="4">
        <v>22.7</v>
      </c>
      <c r="H6" s="5"/>
      <c r="I6" s="4">
        <f t="shared" si="0"/>
        <v>953.79</v>
      </c>
    </row>
    <row r="7" spans="1:10" ht="15.75" thickBot="1" x14ac:dyDescent="0.3">
      <c r="A7" s="1"/>
      <c r="B7" s="1"/>
      <c r="C7" s="1"/>
      <c r="D7" s="1" t="s">
        <v>17</v>
      </c>
      <c r="E7" s="7">
        <v>117340.39</v>
      </c>
      <c r="F7" s="5"/>
      <c r="G7" s="7">
        <v>80527.41</v>
      </c>
      <c r="H7" s="5"/>
      <c r="I7" s="7">
        <f t="shared" si="0"/>
        <v>36812.980000000003</v>
      </c>
      <c r="J7" s="34" t="s">
        <v>206</v>
      </c>
    </row>
    <row r="8" spans="1:10" ht="15.75" thickBot="1" x14ac:dyDescent="0.3">
      <c r="A8" s="1"/>
      <c r="B8" s="1"/>
      <c r="C8" s="1" t="s">
        <v>18</v>
      </c>
      <c r="D8" s="1"/>
      <c r="E8" s="8">
        <f>ROUND(SUM(E3:E7),5)</f>
        <v>325146.03999999998</v>
      </c>
      <c r="F8" s="5"/>
      <c r="G8" s="8">
        <f>ROUND(SUM(G3:G7),5)</f>
        <v>92684.34</v>
      </c>
      <c r="H8" s="5"/>
      <c r="I8" s="8">
        <f t="shared" si="0"/>
        <v>232461.7</v>
      </c>
    </row>
    <row r="9" spans="1:10" x14ac:dyDescent="0.25">
      <c r="A9" s="1"/>
      <c r="B9" s="1" t="s">
        <v>19</v>
      </c>
      <c r="C9" s="1"/>
      <c r="D9" s="1"/>
      <c r="E9" s="4">
        <f>E8</f>
        <v>325146.03999999998</v>
      </c>
      <c r="F9" s="5"/>
      <c r="G9" s="4">
        <f>G8</f>
        <v>92684.34</v>
      </c>
      <c r="H9" s="5"/>
      <c r="I9" s="4">
        <f t="shared" si="0"/>
        <v>232461.7</v>
      </c>
    </row>
    <row r="10" spans="1:10" x14ac:dyDescent="0.25">
      <c r="A10" s="1"/>
      <c r="B10" s="1"/>
      <c r="C10" s="1" t="s">
        <v>20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21</v>
      </c>
      <c r="E11" s="4">
        <v>97883.5</v>
      </c>
      <c r="F11" s="5"/>
      <c r="G11" s="4">
        <v>53872.21</v>
      </c>
      <c r="H11" s="5"/>
      <c r="I11" s="4">
        <f t="shared" ref="I11:I19" si="1">ROUND((E11-G11),5)</f>
        <v>44011.29</v>
      </c>
    </row>
    <row r="12" spans="1:10" x14ac:dyDescent="0.25">
      <c r="A12" s="1"/>
      <c r="B12" s="1"/>
      <c r="C12" s="1"/>
      <c r="D12" s="1" t="s">
        <v>27</v>
      </c>
      <c r="E12" s="4">
        <v>156629.35999999999</v>
      </c>
      <c r="F12" s="5"/>
      <c r="G12" s="4">
        <v>-381.92</v>
      </c>
      <c r="H12" s="5"/>
      <c r="I12" s="4">
        <f t="shared" si="1"/>
        <v>157011.28</v>
      </c>
      <c r="J12" s="50" t="s">
        <v>212</v>
      </c>
    </row>
    <row r="13" spans="1:10" ht="18.75" x14ac:dyDescent="0.3">
      <c r="A13" s="1"/>
      <c r="B13" s="1"/>
      <c r="C13" s="1"/>
      <c r="D13" s="1" t="s">
        <v>37</v>
      </c>
      <c r="E13" s="4">
        <v>39573.9</v>
      </c>
      <c r="F13" s="5"/>
      <c r="G13" s="4">
        <v>21644.3</v>
      </c>
      <c r="H13" s="5"/>
      <c r="I13" s="4">
        <f t="shared" si="1"/>
        <v>17929.599999999999</v>
      </c>
      <c r="J13" s="48" t="s">
        <v>232</v>
      </c>
    </row>
    <row r="14" spans="1:10" ht="18.75" x14ac:dyDescent="0.3">
      <c r="A14" s="1"/>
      <c r="B14" s="1"/>
      <c r="C14" s="1"/>
      <c r="D14" s="1" t="s">
        <v>46</v>
      </c>
      <c r="E14" s="4">
        <v>24575.61</v>
      </c>
      <c r="F14" s="5"/>
      <c r="G14" s="4">
        <v>16127.13</v>
      </c>
      <c r="H14" s="5"/>
      <c r="I14" s="4">
        <f t="shared" si="1"/>
        <v>8448.48</v>
      </c>
      <c r="J14" s="49" t="s">
        <v>236</v>
      </c>
    </row>
    <row r="15" spans="1:10" x14ac:dyDescent="0.25">
      <c r="A15" s="1"/>
      <c r="B15" s="1"/>
      <c r="C15" s="1"/>
      <c r="D15" s="1" t="s">
        <v>65</v>
      </c>
      <c r="E15" s="4">
        <v>6374.93</v>
      </c>
      <c r="F15" s="5"/>
      <c r="G15" s="4">
        <v>7307.12</v>
      </c>
      <c r="H15" s="5"/>
      <c r="I15" s="4">
        <f t="shared" si="1"/>
        <v>-932.19</v>
      </c>
      <c r="J15" s="37" t="s">
        <v>210</v>
      </c>
    </row>
    <row r="16" spans="1:10" x14ac:dyDescent="0.25">
      <c r="A16" s="1"/>
      <c r="B16" s="1"/>
      <c r="C16" s="1"/>
      <c r="D16" s="1" t="s">
        <v>77</v>
      </c>
      <c r="E16" s="4">
        <v>41093.910000000003</v>
      </c>
      <c r="F16" s="5"/>
      <c r="G16" s="4">
        <v>26212.69</v>
      </c>
      <c r="H16" s="5"/>
      <c r="I16" s="4">
        <f t="shared" si="1"/>
        <v>14881.22</v>
      </c>
    </row>
    <row r="17" spans="1:10" ht="15.75" thickBot="1" x14ac:dyDescent="0.3">
      <c r="A17" s="1"/>
      <c r="B17" s="1"/>
      <c r="C17" s="1"/>
      <c r="D17" s="1" t="s">
        <v>83</v>
      </c>
      <c r="E17" s="7">
        <v>22927.200000000001</v>
      </c>
      <c r="F17" s="5"/>
      <c r="G17" s="7">
        <v>19050.43</v>
      </c>
      <c r="H17" s="5"/>
      <c r="I17" s="7">
        <f t="shared" si="1"/>
        <v>3876.77</v>
      </c>
    </row>
    <row r="18" spans="1:10" ht="15.75" thickBot="1" x14ac:dyDescent="0.3">
      <c r="A18" s="1"/>
      <c r="B18" s="1"/>
      <c r="C18" s="1" t="s">
        <v>99</v>
      </c>
      <c r="D18" s="1"/>
      <c r="E18" s="9">
        <f>ROUND(SUM(E10:E17),5)</f>
        <v>389058.41</v>
      </c>
      <c r="F18" s="5"/>
      <c r="G18" s="9">
        <f>ROUND(SUM(G10:G17),5)</f>
        <v>143831.96</v>
      </c>
      <c r="H18" s="5"/>
      <c r="I18" s="9">
        <f t="shared" si="1"/>
        <v>245226.45</v>
      </c>
    </row>
    <row r="19" spans="1:10" s="11" customFormat="1" ht="12" thickBot="1" x14ac:dyDescent="0.25">
      <c r="A19" s="1" t="s">
        <v>100</v>
      </c>
      <c r="B19" s="1"/>
      <c r="C19" s="1"/>
      <c r="D19" s="1"/>
      <c r="E19" s="10">
        <f>ROUND(E9-E18,5)</f>
        <v>-63912.37</v>
      </c>
      <c r="F19" s="1"/>
      <c r="G19" s="10">
        <f>ROUND(G9-G18,5)</f>
        <v>-51147.62</v>
      </c>
      <c r="H19" s="1"/>
      <c r="I19" s="10">
        <f t="shared" si="1"/>
        <v>-12764.75</v>
      </c>
    </row>
    <row r="20" spans="1:10" ht="15.75" thickTop="1" x14ac:dyDescent="0.25"/>
    <row r="21" spans="1:10" x14ac:dyDescent="0.25">
      <c r="A21" s="16" t="s">
        <v>192</v>
      </c>
      <c r="E21" s="4">
        <f>+E7-E16-E17</f>
        <v>53319.28</v>
      </c>
      <c r="G21" s="4">
        <f>+G7-G16-G17</f>
        <v>35264.29</v>
      </c>
      <c r="I21" s="4">
        <f>+I7-I16-I17</f>
        <v>18054.990000000002</v>
      </c>
      <c r="J21" s="34" t="s">
        <v>206</v>
      </c>
    </row>
    <row r="22" spans="1:10" x14ac:dyDescent="0.25">
      <c r="A22" s="16" t="s">
        <v>193</v>
      </c>
      <c r="I22" s="19">
        <f>+I7/G7</f>
        <v>0.45714844175418035</v>
      </c>
    </row>
  </sheetData>
  <pageMargins left="0.7" right="0.7" top="0.75" bottom="0.75" header="0.1" footer="0.3"/>
  <pageSetup orientation="portrait" r:id="rId1"/>
  <headerFooter>
    <oddHeader>&amp;L&amp;"Arial,Bold"&amp;8 11:03 AM
&amp;"Arial,Bold"&amp;8 04/20/22
&amp;"Arial,Bold"&amp;8 Accrual Basis&amp;C&amp;"Arial,Bold"&amp;12 Habitat for Humanity of Catawba Valley
&amp;"Arial,Bold"&amp;14 Profit &amp;&amp; Loss Prev Year Comparison
&amp;"Arial,Bold"&amp;10 March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D87D-FAC7-4232-AEB6-B1DB8ECFC2AC}">
  <sheetPr codeName="Sheet4"/>
  <dimension ref="A1:J22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7" sqref="J17"/>
    </sheetView>
  </sheetViews>
  <sheetFormatPr defaultRowHeight="15" x14ac:dyDescent="0.25"/>
  <cols>
    <col min="1" max="3" width="3" style="16" customWidth="1"/>
    <col min="4" max="4" width="29" style="16" customWidth="1"/>
    <col min="5" max="5" width="12.42578125" style="17" bestFit="1" customWidth="1"/>
    <col min="6" max="6" width="2.28515625" style="17" customWidth="1"/>
    <col min="7" max="7" width="12.42578125" style="17" bestFit="1" customWidth="1"/>
    <col min="8" max="8" width="2.28515625" style="17" customWidth="1"/>
    <col min="9" max="9" width="10" style="17" bestFit="1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177</v>
      </c>
      <c r="F2" s="14"/>
      <c r="G2" s="13" t="s">
        <v>178</v>
      </c>
      <c r="H2" s="14"/>
      <c r="I2" s="13" t="s">
        <v>103</v>
      </c>
    </row>
    <row r="3" spans="1:10" ht="15.75" thickTop="1" x14ac:dyDescent="0.25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4</v>
      </c>
      <c r="E4" s="4">
        <v>339034</v>
      </c>
      <c r="F4" s="5"/>
      <c r="G4" s="4">
        <v>121048</v>
      </c>
      <c r="H4" s="5"/>
      <c r="I4" s="4">
        <f t="shared" ref="I4:I9" si="0">ROUND((E4-G4),5)</f>
        <v>217986</v>
      </c>
      <c r="J4" s="50" t="s">
        <v>212</v>
      </c>
    </row>
    <row r="5" spans="1:10" x14ac:dyDescent="0.25">
      <c r="A5" s="1"/>
      <c r="B5" s="1"/>
      <c r="C5" s="1"/>
      <c r="D5" s="1" t="s">
        <v>5</v>
      </c>
      <c r="E5" s="4">
        <v>3365834.24</v>
      </c>
      <c r="F5" s="5"/>
      <c r="G5" s="4">
        <v>803756.51</v>
      </c>
      <c r="H5" s="5"/>
      <c r="I5" s="4">
        <f t="shared" si="0"/>
        <v>2562077.73</v>
      </c>
      <c r="J5" s="38" t="s">
        <v>204</v>
      </c>
    </row>
    <row r="6" spans="1:10" x14ac:dyDescent="0.25">
      <c r="A6" s="1"/>
      <c r="B6" s="1"/>
      <c r="C6" s="1"/>
      <c r="D6" s="1" t="s">
        <v>12</v>
      </c>
      <c r="E6" s="4">
        <v>88969.58</v>
      </c>
      <c r="F6" s="5"/>
      <c r="G6" s="4">
        <v>2991.54</v>
      </c>
      <c r="H6" s="5"/>
      <c r="I6" s="4">
        <f t="shared" si="0"/>
        <v>85978.04</v>
      </c>
      <c r="J6" s="37" t="s">
        <v>222</v>
      </c>
    </row>
    <row r="7" spans="1:10" ht="15.75" thickBot="1" x14ac:dyDescent="0.3">
      <c r="A7" s="1"/>
      <c r="B7" s="1"/>
      <c r="C7" s="1"/>
      <c r="D7" s="1" t="s">
        <v>17</v>
      </c>
      <c r="E7" s="7">
        <v>718012.91</v>
      </c>
      <c r="F7" s="5"/>
      <c r="G7" s="7">
        <v>601900.26</v>
      </c>
      <c r="H7" s="5"/>
      <c r="I7" s="7">
        <f t="shared" si="0"/>
        <v>116112.65</v>
      </c>
      <c r="J7" s="34" t="s">
        <v>206</v>
      </c>
    </row>
    <row r="8" spans="1:10" ht="15.75" thickBot="1" x14ac:dyDescent="0.3">
      <c r="A8" s="1"/>
      <c r="B8" s="1"/>
      <c r="C8" s="1" t="s">
        <v>18</v>
      </c>
      <c r="D8" s="1"/>
      <c r="E8" s="8">
        <f>ROUND(SUM(E3:E7),5)</f>
        <v>4511850.7300000004</v>
      </c>
      <c r="F8" s="5"/>
      <c r="G8" s="8">
        <f>ROUND(SUM(G3:G7),5)</f>
        <v>1529696.31</v>
      </c>
      <c r="H8" s="5"/>
      <c r="I8" s="8">
        <f t="shared" si="0"/>
        <v>2982154.42</v>
      </c>
    </row>
    <row r="9" spans="1:10" x14ac:dyDescent="0.25">
      <c r="A9" s="1"/>
      <c r="B9" s="1" t="s">
        <v>19</v>
      </c>
      <c r="C9" s="1"/>
      <c r="D9" s="1"/>
      <c r="E9" s="4">
        <f>E8</f>
        <v>4511850.7300000004</v>
      </c>
      <c r="F9" s="5"/>
      <c r="G9" s="4">
        <f>G8</f>
        <v>1529696.31</v>
      </c>
      <c r="H9" s="5"/>
      <c r="I9" s="4">
        <f t="shared" si="0"/>
        <v>2982154.42</v>
      </c>
    </row>
    <row r="10" spans="1:10" x14ac:dyDescent="0.25">
      <c r="A10" s="1"/>
      <c r="B10" s="1"/>
      <c r="C10" s="1" t="s">
        <v>20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21</v>
      </c>
      <c r="E11" s="4">
        <v>609972</v>
      </c>
      <c r="F11" s="5"/>
      <c r="G11" s="4">
        <v>527152</v>
      </c>
      <c r="H11" s="5"/>
      <c r="I11" s="4">
        <f t="shared" ref="I11:I19" si="1">ROUND((E11-G11),5)</f>
        <v>82820</v>
      </c>
    </row>
    <row r="12" spans="1:10" x14ac:dyDescent="0.25">
      <c r="A12" s="1"/>
      <c r="B12" s="1"/>
      <c r="C12" s="1"/>
      <c r="D12" s="1" t="s">
        <v>27</v>
      </c>
      <c r="E12" s="4">
        <v>322895.96000000002</v>
      </c>
      <c r="F12" s="5"/>
      <c r="G12" s="4">
        <v>127943.72</v>
      </c>
      <c r="H12" s="5"/>
      <c r="I12" s="4">
        <f t="shared" si="1"/>
        <v>194952.24</v>
      </c>
      <c r="J12" s="50" t="s">
        <v>212</v>
      </c>
    </row>
    <row r="13" spans="1:10" x14ac:dyDescent="0.25">
      <c r="A13" s="1"/>
      <c r="B13" s="1"/>
      <c r="C13" s="1"/>
      <c r="D13" s="1" t="s">
        <v>37</v>
      </c>
      <c r="E13" s="4">
        <v>221597.18</v>
      </c>
      <c r="F13" s="5"/>
      <c r="G13" s="4">
        <v>175039.02</v>
      </c>
      <c r="H13" s="5"/>
      <c r="I13" s="4">
        <f t="shared" si="1"/>
        <v>46558.16</v>
      </c>
      <c r="J13" s="37" t="s">
        <v>210</v>
      </c>
    </row>
    <row r="14" spans="1:10" x14ac:dyDescent="0.25">
      <c r="A14" s="1"/>
      <c r="B14" s="1"/>
      <c r="C14" s="1"/>
      <c r="D14" s="1" t="s">
        <v>46</v>
      </c>
      <c r="E14" s="4">
        <v>179175.32</v>
      </c>
      <c r="F14" s="5"/>
      <c r="G14" s="4">
        <v>141222.35</v>
      </c>
      <c r="H14" s="5"/>
      <c r="I14" s="4">
        <f t="shared" si="1"/>
        <v>37952.97</v>
      </c>
      <c r="J14" s="42" t="s">
        <v>212</v>
      </c>
    </row>
    <row r="15" spans="1:10" x14ac:dyDescent="0.25">
      <c r="A15" s="1"/>
      <c r="B15" s="1"/>
      <c r="C15" s="1"/>
      <c r="D15" s="1" t="s">
        <v>65</v>
      </c>
      <c r="E15" s="4">
        <v>72383.759999999995</v>
      </c>
      <c r="F15" s="5"/>
      <c r="G15" s="4">
        <v>77579.509999999995</v>
      </c>
      <c r="H15" s="5"/>
      <c r="I15" s="4">
        <f t="shared" si="1"/>
        <v>-5195.75</v>
      </c>
    </row>
    <row r="16" spans="1:10" x14ac:dyDescent="0.25">
      <c r="A16" s="1"/>
      <c r="B16" s="1"/>
      <c r="C16" s="1"/>
      <c r="D16" s="1" t="s">
        <v>77</v>
      </c>
      <c r="E16" s="4">
        <v>287574.99</v>
      </c>
      <c r="F16" s="5"/>
      <c r="G16" s="4">
        <v>227114.82</v>
      </c>
      <c r="H16" s="5"/>
      <c r="I16" s="4">
        <f t="shared" si="1"/>
        <v>60460.17</v>
      </c>
    </row>
    <row r="17" spans="1:10" ht="15.75" thickBot="1" x14ac:dyDescent="0.3">
      <c r="A17" s="1"/>
      <c r="B17" s="1"/>
      <c r="C17" s="1"/>
      <c r="D17" s="1" t="s">
        <v>83</v>
      </c>
      <c r="E17" s="7">
        <v>192739.17</v>
      </c>
      <c r="F17" s="5"/>
      <c r="G17" s="7">
        <v>175051.48</v>
      </c>
      <c r="H17" s="5"/>
      <c r="I17" s="7">
        <f t="shared" si="1"/>
        <v>17687.689999999999</v>
      </c>
      <c r="J17" s="34" t="s">
        <v>226</v>
      </c>
    </row>
    <row r="18" spans="1:10" ht="15.75" thickBot="1" x14ac:dyDescent="0.3">
      <c r="A18" s="1"/>
      <c r="B18" s="1"/>
      <c r="C18" s="1" t="s">
        <v>99</v>
      </c>
      <c r="D18" s="1"/>
      <c r="E18" s="9">
        <f>ROUND(SUM(E10:E17),5)</f>
        <v>1886338.38</v>
      </c>
      <c r="F18" s="5"/>
      <c r="G18" s="9">
        <f>ROUND(SUM(G10:G17),5)</f>
        <v>1451102.9</v>
      </c>
      <c r="H18" s="5"/>
      <c r="I18" s="9">
        <f t="shared" si="1"/>
        <v>435235.48</v>
      </c>
    </row>
    <row r="19" spans="1:10" s="11" customFormat="1" ht="12" thickBot="1" x14ac:dyDescent="0.25">
      <c r="A19" s="1" t="s">
        <v>100</v>
      </c>
      <c r="B19" s="1"/>
      <c r="C19" s="1"/>
      <c r="D19" s="1"/>
      <c r="E19" s="10">
        <f>ROUND(E9-E18,5)</f>
        <v>2625512.35</v>
      </c>
      <c r="F19" s="1"/>
      <c r="G19" s="10">
        <f>ROUND(G9-G18,5)</f>
        <v>78593.41</v>
      </c>
      <c r="H19" s="1"/>
      <c r="I19" s="10">
        <f t="shared" si="1"/>
        <v>2546918.94</v>
      </c>
    </row>
    <row r="20" spans="1:10" ht="15.75" thickTop="1" x14ac:dyDescent="0.25"/>
    <row r="21" spans="1:10" x14ac:dyDescent="0.25">
      <c r="A21" s="16" t="s">
        <v>192</v>
      </c>
      <c r="E21" s="4">
        <f>+E7-E16-E17</f>
        <v>237698.75000000003</v>
      </c>
      <c r="G21" s="4">
        <f>+G7-G16-G17</f>
        <v>199733.96</v>
      </c>
      <c r="I21" s="4">
        <f>+I7-I16-I17</f>
        <v>37964.789999999994</v>
      </c>
      <c r="J21" s="34" t="s">
        <v>206</v>
      </c>
    </row>
    <row r="22" spans="1:10" x14ac:dyDescent="0.25">
      <c r="A22" s="16" t="s">
        <v>193</v>
      </c>
      <c r="I22" s="19">
        <f>+I7/G7</f>
        <v>0.19291011769956704</v>
      </c>
    </row>
  </sheetData>
  <pageMargins left="0.7" right="0.7" top="0.75" bottom="0.75" header="0.1" footer="0.3"/>
  <pageSetup orientation="portrait" r:id="rId1"/>
  <headerFooter>
    <oddHeader>&amp;L&amp;"Arial,Bold"&amp;8 11:05 AM
&amp;"Arial,Bold"&amp;8 04/20/22
&amp;"Arial,Bold"&amp;8 Accrual Basis&amp;C&amp;"Arial,Bold"&amp;12 Habitat for Humanity of Catawba Valley
&amp;"Arial,Bold"&amp;14 Profit &amp;&amp; Loss Prev Year Comparison
&amp;"Arial,Bold"&amp;10 July 2021 through March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6330-1264-4960-8747-D9C230655734}">
  <sheetPr codeName="Sheet5"/>
  <dimension ref="A1:F3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" sqref="E1"/>
    </sheetView>
  </sheetViews>
  <sheetFormatPr defaultRowHeight="15" x14ac:dyDescent="0.25"/>
  <cols>
    <col min="1" max="4" width="3" style="16" customWidth="1"/>
    <col min="5" max="5" width="30.42578125" style="16" customWidth="1"/>
    <col min="6" max="6" width="16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0</v>
      </c>
    </row>
    <row r="2" spans="1:6" ht="15.75" thickTop="1" x14ac:dyDescent="0.25">
      <c r="A2" s="1"/>
      <c r="B2" s="1"/>
      <c r="C2" s="1" t="s">
        <v>179</v>
      </c>
      <c r="D2" s="1"/>
      <c r="E2" s="1"/>
      <c r="F2" s="4"/>
    </row>
    <row r="3" spans="1:6" x14ac:dyDescent="0.25">
      <c r="A3" s="1"/>
      <c r="B3" s="1"/>
      <c r="C3" s="1"/>
      <c r="D3" s="1" t="s">
        <v>100</v>
      </c>
      <c r="E3" s="1"/>
      <c r="F3" s="4">
        <v>-63912.37</v>
      </c>
    </row>
    <row r="4" spans="1:6" x14ac:dyDescent="0.25">
      <c r="A4" s="1"/>
      <c r="B4" s="1"/>
      <c r="C4" s="1"/>
      <c r="D4" s="1" t="s">
        <v>180</v>
      </c>
      <c r="E4" s="1"/>
      <c r="F4" s="4"/>
    </row>
    <row r="5" spans="1:6" x14ac:dyDescent="0.25">
      <c r="A5" s="1"/>
      <c r="B5" s="1"/>
      <c r="C5" s="1"/>
      <c r="D5" s="1" t="s">
        <v>181</v>
      </c>
      <c r="E5" s="1"/>
      <c r="F5" s="4"/>
    </row>
    <row r="6" spans="1:6" x14ac:dyDescent="0.25">
      <c r="A6" s="1"/>
      <c r="B6" s="1"/>
      <c r="C6" s="1"/>
      <c r="D6" s="1"/>
      <c r="E6" s="1" t="s">
        <v>110</v>
      </c>
      <c r="F6" s="4">
        <v>2932.31</v>
      </c>
    </row>
    <row r="7" spans="1:6" x14ac:dyDescent="0.25">
      <c r="A7" s="1"/>
      <c r="B7" s="1"/>
      <c r="C7" s="1"/>
      <c r="D7" s="1"/>
      <c r="E7" s="1" t="s">
        <v>113</v>
      </c>
      <c r="F7" s="4">
        <v>93605.78</v>
      </c>
    </row>
    <row r="8" spans="1:6" x14ac:dyDescent="0.25">
      <c r="A8" s="1"/>
      <c r="B8" s="1"/>
      <c r="C8" s="1"/>
      <c r="D8" s="1"/>
      <c r="E8" s="1" t="s">
        <v>114</v>
      </c>
      <c r="F8" s="4">
        <v>-2662.1</v>
      </c>
    </row>
    <row r="9" spans="1:6" x14ac:dyDescent="0.25">
      <c r="A9" s="1"/>
      <c r="B9" s="1"/>
      <c r="C9" s="1"/>
      <c r="D9" s="1"/>
      <c r="E9" s="1" t="s">
        <v>118</v>
      </c>
      <c r="F9" s="4">
        <v>6476</v>
      </c>
    </row>
    <row r="10" spans="1:6" x14ac:dyDescent="0.25">
      <c r="A10" s="1"/>
      <c r="B10" s="1"/>
      <c r="C10" s="1"/>
      <c r="D10" s="1"/>
      <c r="E10" s="1" t="s">
        <v>120</v>
      </c>
      <c r="F10" s="4">
        <v>24000</v>
      </c>
    </row>
    <row r="11" spans="1:6" x14ac:dyDescent="0.25">
      <c r="A11" s="1"/>
      <c r="B11" s="1"/>
      <c r="C11" s="1"/>
      <c r="D11" s="1"/>
      <c r="E11" s="1" t="s">
        <v>144</v>
      </c>
      <c r="F11" s="4">
        <v>7292.72</v>
      </c>
    </row>
    <row r="12" spans="1:6" x14ac:dyDescent="0.25">
      <c r="A12" s="1"/>
      <c r="B12" s="1"/>
      <c r="C12" s="1"/>
      <c r="D12" s="1"/>
      <c r="E12" s="1" t="s">
        <v>147</v>
      </c>
      <c r="F12" s="4">
        <v>-2542.54</v>
      </c>
    </row>
    <row r="13" spans="1:6" x14ac:dyDescent="0.25">
      <c r="A13" s="1"/>
      <c r="B13" s="1"/>
      <c r="C13" s="1"/>
      <c r="D13" s="1"/>
      <c r="E13" s="1" t="s">
        <v>194</v>
      </c>
      <c r="F13" s="4">
        <v>-730.94</v>
      </c>
    </row>
    <row r="14" spans="1:6" ht="15.75" thickBot="1" x14ac:dyDescent="0.3">
      <c r="A14" s="1"/>
      <c r="B14" s="1"/>
      <c r="C14" s="1"/>
      <c r="D14" s="1"/>
      <c r="F14" s="6"/>
    </row>
    <row r="15" spans="1:6" x14ac:dyDescent="0.25">
      <c r="A15" s="1"/>
      <c r="B15" s="1"/>
      <c r="C15" s="1" t="s">
        <v>182</v>
      </c>
      <c r="D15" s="1"/>
      <c r="E15" s="1"/>
      <c r="F15" s="4">
        <f>ROUND(SUM(F2:F3)+SUM(F6:F14),5)</f>
        <v>64458.86</v>
      </c>
    </row>
    <row r="16" spans="1:6" x14ac:dyDescent="0.25">
      <c r="A16" s="1"/>
      <c r="B16" s="1"/>
      <c r="C16" s="1" t="s">
        <v>183</v>
      </c>
      <c r="D16" s="1"/>
      <c r="E16" s="1"/>
      <c r="F16" s="4"/>
    </row>
    <row r="17" spans="1:6" ht="16.5" customHeight="1" x14ac:dyDescent="0.25">
      <c r="A17" s="1"/>
      <c r="B17" s="1"/>
      <c r="C17" s="1"/>
      <c r="D17" s="1" t="s">
        <v>125</v>
      </c>
      <c r="E17" s="1"/>
      <c r="F17" s="4">
        <v>-175</v>
      </c>
    </row>
    <row r="18" spans="1:6" ht="15.75" thickBot="1" x14ac:dyDescent="0.3">
      <c r="A18" s="1"/>
      <c r="B18" s="1"/>
      <c r="C18" s="1"/>
      <c r="D18" s="1" t="s">
        <v>240</v>
      </c>
      <c r="E18" s="1"/>
      <c r="F18" s="6">
        <v>61854.62</v>
      </c>
    </row>
    <row r="19" spans="1:6" x14ac:dyDescent="0.25">
      <c r="A19" s="1"/>
      <c r="B19" s="1"/>
      <c r="C19" s="1" t="s">
        <v>184</v>
      </c>
      <c r="D19" s="1"/>
      <c r="E19" s="1"/>
      <c r="F19" s="4">
        <f>ROUND(SUM(F16:F18),5)</f>
        <v>61679.62</v>
      </c>
    </row>
    <row r="20" spans="1:6" x14ac:dyDescent="0.25">
      <c r="A20" s="1"/>
      <c r="B20" s="1"/>
      <c r="C20" s="1" t="s">
        <v>185</v>
      </c>
      <c r="D20" s="1"/>
      <c r="E20" s="1"/>
      <c r="F20" s="4"/>
    </row>
    <row r="21" spans="1:6" x14ac:dyDescent="0.25">
      <c r="A21" s="1"/>
      <c r="B21" s="1"/>
      <c r="C21" s="1"/>
      <c r="D21" s="1" t="s">
        <v>158</v>
      </c>
      <c r="E21" s="1"/>
      <c r="F21" s="4">
        <v>-4683.83</v>
      </c>
    </row>
    <row r="22" spans="1:6" x14ac:dyDescent="0.25">
      <c r="A22" s="1"/>
      <c r="B22" s="1"/>
      <c r="C22" s="1"/>
      <c r="D22" s="1" t="s">
        <v>159</v>
      </c>
      <c r="E22" s="1"/>
      <c r="F22" s="4">
        <v>-2000</v>
      </c>
    </row>
    <row r="23" spans="1:6" x14ac:dyDescent="0.25">
      <c r="A23" s="1"/>
      <c r="B23" s="1"/>
      <c r="C23" s="1"/>
      <c r="D23" s="1" t="s">
        <v>164</v>
      </c>
      <c r="E23" s="1"/>
      <c r="F23" s="4">
        <v>-1918.53</v>
      </c>
    </row>
    <row r="24" spans="1:6" x14ac:dyDescent="0.25">
      <c r="A24" s="1"/>
      <c r="B24" s="1"/>
      <c r="C24" s="1"/>
      <c r="D24" s="1" t="s">
        <v>165</v>
      </c>
      <c r="E24" s="1"/>
      <c r="F24" s="4">
        <v>-1699.76</v>
      </c>
    </row>
    <row r="25" spans="1:6" x14ac:dyDescent="0.25">
      <c r="A25" s="1"/>
      <c r="B25" s="1"/>
      <c r="C25" s="1"/>
      <c r="D25" s="1" t="s">
        <v>154</v>
      </c>
      <c r="E25" s="1"/>
      <c r="F25" s="4">
        <v>34484.089999999997</v>
      </c>
    </row>
    <row r="26" spans="1:6" x14ac:dyDescent="0.25">
      <c r="A26" s="1"/>
      <c r="B26" s="1"/>
      <c r="C26" s="1"/>
      <c r="D26" s="1" t="s">
        <v>167</v>
      </c>
      <c r="E26" s="1"/>
      <c r="F26" s="4">
        <v>-760.17</v>
      </c>
    </row>
    <row r="27" spans="1:6" ht="15.75" thickBot="1" x14ac:dyDescent="0.3">
      <c r="A27" s="1"/>
      <c r="B27" s="1"/>
      <c r="C27" s="1"/>
      <c r="D27" s="1" t="s">
        <v>168</v>
      </c>
      <c r="E27" s="1"/>
      <c r="F27" s="7">
        <v>-464639.99</v>
      </c>
    </row>
    <row r="28" spans="1:6" ht="15.75" thickBot="1" x14ac:dyDescent="0.3">
      <c r="A28" s="1"/>
      <c r="B28" s="1"/>
      <c r="C28" s="1" t="s">
        <v>186</v>
      </c>
      <c r="D28" s="1"/>
      <c r="E28" s="1"/>
      <c r="F28" s="8">
        <f>ROUND(SUM(F20:F27),5)</f>
        <v>-441218.19</v>
      </c>
    </row>
    <row r="29" spans="1:6" x14ac:dyDescent="0.25">
      <c r="A29" s="1"/>
      <c r="B29" s="1" t="s">
        <v>187</v>
      </c>
      <c r="C29" s="1"/>
      <c r="D29" s="1"/>
      <c r="E29" s="1"/>
      <c r="F29" s="4">
        <f>ROUND(F15+F19+F28,5)</f>
        <v>-315079.71000000002</v>
      </c>
    </row>
    <row r="30" spans="1:6" ht="15.75" thickBot="1" x14ac:dyDescent="0.3">
      <c r="A30" s="1"/>
      <c r="B30" s="1" t="s">
        <v>188</v>
      </c>
      <c r="C30" s="1"/>
      <c r="D30" s="1"/>
      <c r="E30" s="1"/>
      <c r="F30" s="7">
        <v>2933961.6</v>
      </c>
    </row>
    <row r="31" spans="1:6" s="11" customFormat="1" ht="12" thickBot="1" x14ac:dyDescent="0.25">
      <c r="A31" s="1" t="s">
        <v>189</v>
      </c>
      <c r="B31" s="1"/>
      <c r="C31" s="1"/>
      <c r="D31" s="1"/>
      <c r="E31" s="1"/>
      <c r="F31" s="10">
        <f>ROUND(SUM(F29:F30),5)</f>
        <v>2618881.89</v>
      </c>
    </row>
    <row r="3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11:06 AM
&amp;"Arial,Bold"&amp;8 04/20/22
&amp;"Arial,Bold"&amp;8 &amp;C&amp;"Arial,Bold"&amp;12 Habitat for Humanity of Catawba Valley
&amp;"Arial,Bold"&amp;14 Statement of Cash Flows
&amp;"Arial,Bold"&amp;10 March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acutual</vt:lpstr>
      <vt:lpstr>Monthly comparison</vt:lpstr>
      <vt:lpstr>YTD Comparison</vt:lpstr>
      <vt:lpstr>Cashflow</vt:lpstr>
      <vt:lpstr>'Balance Sheet'!Print_Titles</vt:lpstr>
      <vt:lpstr>'Budget vs acutual'!Print_Titles</vt:lpstr>
      <vt:lpstr>Cashflow!Print_Titles</vt:lpstr>
      <vt:lpstr>'Monthly comparison'!Print_Titles</vt:lpstr>
      <vt:lpstr>'YTD Comparison'!Print_Titles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2022-04-20T15:24:55Z</cp:lastPrinted>
  <dcterms:created xsi:type="dcterms:W3CDTF">2022-04-20T14:54:28Z</dcterms:created>
  <dcterms:modified xsi:type="dcterms:W3CDTF">2022-04-20T16:07:36Z</dcterms:modified>
</cp:coreProperties>
</file>